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19440" windowHeight="112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0" i="9" s="1"/>
  <c r="C15" i="6"/>
  <c r="A1" i="11"/>
  <c r="G26" i="9"/>
  <c r="G29"/>
  <c r="G31"/>
  <c r="G32"/>
  <c r="B3" i="4"/>
  <c r="H53" s="1"/>
  <c r="G21" i="9"/>
  <c r="G18"/>
  <c r="C18" i="10"/>
  <c r="C39" i="4"/>
  <c r="A68"/>
  <c r="J68" s="1"/>
  <c r="C35"/>
  <c r="E19"/>
  <c r="I70" i="9" s="1"/>
  <c r="H28" i="4"/>
  <c r="A26"/>
  <c r="C13"/>
  <c r="A89"/>
  <c r="J89" s="1"/>
  <c r="G47"/>
  <c r="B98" i="9" s="1"/>
  <c r="D31" i="4"/>
  <c r="A82" i="9" s="1"/>
  <c r="D85" i="4"/>
  <c r="H64"/>
  <c r="D54"/>
  <c r="A105" i="9" s="1"/>
  <c r="C105" s="1"/>
  <c r="C78" i="4"/>
  <c r="G50"/>
  <c r="B101" i="9" s="1"/>
  <c r="E77" i="4"/>
  <c r="D33"/>
  <c r="A84" i="9" s="1"/>
  <c r="D83" i="4"/>
  <c r="A75"/>
  <c r="J75" s="1"/>
  <c r="I11"/>
  <c r="E81"/>
  <c r="G75"/>
  <c r="I91"/>
  <c r="I21"/>
  <c r="E92"/>
  <c r="H16"/>
  <c r="G89"/>
  <c r="C74"/>
  <c r="I42"/>
  <c r="A76"/>
  <c r="J76" s="1"/>
  <c r="I40"/>
  <c r="D46"/>
  <c r="A97" i="9" s="1"/>
  <c r="D97" s="1"/>
  <c r="A10" i="4"/>
  <c r="L11" s="1"/>
  <c r="H38"/>
  <c r="C27"/>
  <c r="E29"/>
  <c r="I80" i="9" s="1"/>
  <c r="H62" i="4"/>
  <c r="C89"/>
  <c r="C55"/>
  <c r="A49"/>
  <c r="J49" s="1"/>
  <c r="H46"/>
  <c r="I65"/>
  <c r="A58"/>
  <c r="L59" s="1"/>
  <c r="A85"/>
  <c r="J85" s="1"/>
  <c r="G83"/>
  <c r="E44"/>
  <c r="I95" i="9" s="1"/>
  <c r="H20" i="4"/>
  <c r="A48"/>
  <c r="J48" s="1"/>
  <c r="G49"/>
  <c r="B100" i="9" s="1"/>
  <c r="D56" i="4"/>
  <c r="A107" i="9" s="1"/>
  <c r="C107" s="1"/>
  <c r="G31" i="4"/>
  <c r="B82" i="9" s="1"/>
  <c r="I45" i="4"/>
  <c r="A53"/>
  <c r="J53" s="1"/>
  <c r="G65"/>
  <c r="B116" i="9" s="1"/>
  <c r="H24" i="4"/>
  <c r="I32"/>
  <c r="E39"/>
  <c r="I90" i="9" s="1"/>
  <c r="G13" i="4"/>
  <c r="B64" i="9" s="1"/>
  <c r="E55" i="4"/>
  <c r="I106" i="9" s="1"/>
  <c r="I28" i="4"/>
  <c r="D42"/>
  <c r="A93" i="9" s="1"/>
  <c r="D48" i="4"/>
  <c r="A99" i="9" s="1"/>
  <c r="D44" i="4"/>
  <c r="A95" i="9" s="1"/>
  <c r="G85" i="4"/>
  <c r="D11"/>
  <c r="A62" i="9" s="1"/>
  <c r="G41" i="4"/>
  <c r="B92" i="9" s="1"/>
  <c r="I51" i="4"/>
  <c r="H39"/>
  <c r="H23"/>
  <c r="I63"/>
  <c r="A12"/>
  <c r="J12" s="1"/>
  <c r="A77"/>
  <c r="J77" s="1"/>
  <c r="G56"/>
  <c r="B107" i="9" s="1"/>
  <c r="A91" i="4"/>
  <c r="J91" s="1"/>
  <c r="G15"/>
  <c r="B66" i="9" s="1"/>
  <c r="D30" i="4"/>
  <c r="A81" i="9" s="1"/>
  <c r="I66" i="4"/>
  <c r="E20"/>
  <c r="I71" i="9" s="1"/>
  <c r="H69" i="4"/>
  <c r="I59"/>
  <c r="C80"/>
  <c r="D62"/>
  <c r="A113" i="9" s="1"/>
  <c r="H67" i="4"/>
  <c r="E38"/>
  <c r="I89" i="9" s="1"/>
  <c r="E70" i="4"/>
  <c r="I44"/>
  <c r="L69"/>
  <c r="E82" i="9"/>
  <c r="L49" i="4"/>
  <c r="E62" i="9"/>
  <c r="C41" i="4"/>
  <c r="E58"/>
  <c r="I109" i="9" s="1"/>
  <c r="I22" i="4"/>
  <c r="D35"/>
  <c r="A86" i="9" s="1"/>
  <c r="F86" s="1"/>
  <c r="C18" i="4"/>
  <c r="A14"/>
  <c r="J14" s="1"/>
  <c r="H72"/>
  <c r="D25"/>
  <c r="A76" i="9" s="1"/>
  <c r="C81"/>
  <c r="G17"/>
  <c r="G19" i="4"/>
  <c r="B70" i="9" s="1"/>
  <c r="C91" i="4"/>
  <c r="C67"/>
  <c r="E23"/>
  <c r="I74" i="9" s="1"/>
  <c r="G90" i="4"/>
  <c r="C69"/>
  <c r="I18"/>
  <c r="D32"/>
  <c r="A83" i="9" s="1"/>
  <c r="H44" i="4"/>
  <c r="E84"/>
  <c r="A36"/>
  <c r="J36" s="1"/>
  <c r="C45"/>
  <c r="C87"/>
  <c r="E78"/>
  <c r="H43"/>
  <c r="D14"/>
  <c r="A65" i="9" s="1"/>
  <c r="C11"/>
  <c r="D86"/>
  <c r="G86"/>
  <c r="L37" i="4" l="1"/>
  <c r="C86" i="9"/>
  <c r="L15" i="4"/>
  <c r="C64"/>
  <c r="E47"/>
  <c r="I98" i="9" s="1"/>
  <c r="G25" i="4"/>
  <c r="B76" i="9" s="1"/>
  <c r="G52" i="4"/>
  <c r="B103" i="9" s="1"/>
  <c r="E36" i="4"/>
  <c r="I87" i="9" s="1"/>
  <c r="C34" i="4"/>
  <c r="D64"/>
  <c r="A115" i="9" s="1"/>
  <c r="H87" i="4"/>
  <c r="E72"/>
  <c r="G14"/>
  <c r="B65" i="9" s="1"/>
  <c r="G46" i="4"/>
  <c r="B97" i="9" s="1"/>
  <c r="A46" i="4"/>
  <c r="J46" s="1"/>
  <c r="I29"/>
  <c r="I88"/>
  <c r="A51"/>
  <c r="J51" s="1"/>
  <c r="I54"/>
  <c r="I80"/>
  <c r="A57"/>
  <c r="J57" s="1"/>
  <c r="C52"/>
  <c r="E31"/>
  <c r="I82" i="9" s="1"/>
  <c r="D40" i="4"/>
  <c r="A91" i="9" s="1"/>
  <c r="C36" i="4"/>
  <c r="D82"/>
  <c r="I15"/>
  <c r="L13"/>
  <c r="I56"/>
  <c r="D55"/>
  <c r="A106" i="9" s="1"/>
  <c r="G84" i="4"/>
  <c r="A52"/>
  <c r="L53" s="1"/>
  <c r="D86"/>
  <c r="H25"/>
  <c r="D80"/>
  <c r="E46"/>
  <c r="I97" i="9" s="1"/>
  <c r="A65" i="4"/>
  <c r="J65" s="1"/>
  <c r="I13"/>
  <c r="G37"/>
  <c r="B88" i="9" s="1"/>
  <c r="E69" i="4"/>
  <c r="I34"/>
  <c r="C38"/>
  <c r="C56"/>
  <c r="D27"/>
  <c r="A78" i="9" s="1"/>
  <c r="E78" s="1"/>
  <c r="H85" i="4"/>
  <c r="G71"/>
  <c r="E53"/>
  <c r="I104" i="9" s="1"/>
  <c r="E33" i="4"/>
  <c r="I84" i="9" s="1"/>
  <c r="G42" i="4"/>
  <c r="B93" i="9" s="1"/>
  <c r="H29" i="4"/>
  <c r="D52"/>
  <c r="A103" i="9" s="1"/>
  <c r="E45" i="4"/>
  <c r="I96" i="9" s="1"/>
  <c r="H17" i="4"/>
  <c r="C54"/>
  <c r="C84"/>
  <c r="A64"/>
  <c r="J64" s="1"/>
  <c r="H65"/>
  <c r="G87"/>
  <c r="A21"/>
  <c r="J21" s="1"/>
  <c r="A18"/>
  <c r="L19" s="1"/>
  <c r="G11"/>
  <c r="B62" i="9" s="1"/>
  <c r="I70" i="4"/>
  <c r="C15"/>
  <c r="H75"/>
  <c r="G22"/>
  <c r="B73" i="9" s="1"/>
  <c r="E14" i="4"/>
  <c r="I65" i="9" s="1"/>
  <c r="H10" i="4"/>
  <c r="G78"/>
  <c r="E24"/>
  <c r="I75" i="9" s="1"/>
  <c r="H78" i="4"/>
  <c r="C9"/>
  <c r="C10"/>
  <c r="H34"/>
  <c r="D94"/>
  <c r="H74"/>
  <c r="G77"/>
  <c r="H92"/>
  <c r="I46"/>
  <c r="C43"/>
  <c r="G55"/>
  <c r="B106" i="9" s="1"/>
  <c r="G62" i="4"/>
  <c r="B113" i="9" s="1"/>
  <c r="I26" i="4"/>
  <c r="G88"/>
  <c r="A32"/>
  <c r="A34"/>
  <c r="D75"/>
  <c r="H15"/>
  <c r="E75"/>
  <c r="C22"/>
  <c r="G20"/>
  <c r="B71" i="9" s="1"/>
  <c r="C85" i="4"/>
  <c r="C49"/>
  <c r="G58"/>
  <c r="B109" i="9" s="1"/>
  <c r="A79" i="4"/>
  <c r="J79" s="1"/>
  <c r="G86"/>
  <c r="E80"/>
  <c r="G67"/>
  <c r="H41"/>
  <c r="A72"/>
  <c r="G34"/>
  <c r="B85" i="9" s="1"/>
  <c r="I27" i="4"/>
  <c r="E94"/>
  <c r="H70"/>
  <c r="A74"/>
  <c r="C57"/>
  <c r="A93"/>
  <c r="J93" s="1"/>
  <c r="C65"/>
  <c r="C75"/>
  <c r="H32"/>
  <c r="I69"/>
  <c r="E32"/>
  <c r="I83" i="9" s="1"/>
  <c r="E37" i="4"/>
  <c r="I88" i="9" s="1"/>
  <c r="G23" i="4"/>
  <c r="B74" i="9" s="1"/>
  <c r="A27" i="4"/>
  <c r="J27" s="1"/>
  <c r="G23" i="9"/>
  <c r="G30"/>
  <c r="G20"/>
  <c r="C12"/>
  <c r="G22"/>
  <c r="C14"/>
  <c r="G28"/>
  <c r="G25"/>
  <c r="A1" i="10"/>
  <c r="H86" i="9"/>
  <c r="F65"/>
  <c r="C65"/>
  <c r="G65"/>
  <c r="C106"/>
  <c r="G106"/>
  <c r="G95"/>
  <c r="C95"/>
  <c r="C93"/>
  <c r="G93"/>
  <c r="E105"/>
  <c r="J105"/>
  <c r="G82"/>
  <c r="F82"/>
  <c r="J26" i="4"/>
  <c r="L27"/>
  <c r="F62" i="9"/>
  <c r="J62"/>
  <c r="J99"/>
  <c r="E99"/>
  <c r="J107"/>
  <c r="D107"/>
  <c r="H107" s="1"/>
  <c r="G107"/>
  <c r="J97"/>
  <c r="E97"/>
  <c r="J84"/>
  <c r="K84" s="1"/>
  <c r="E84"/>
  <c r="D84"/>
  <c r="E81"/>
  <c r="D81"/>
  <c r="H81" s="1"/>
  <c r="L33" i="4"/>
  <c r="J32"/>
  <c r="L47"/>
  <c r="C91" i="9"/>
  <c r="E106"/>
  <c r="J95"/>
  <c r="K95" s="1"/>
  <c r="D106"/>
  <c r="C84"/>
  <c r="J10" i="4"/>
  <c r="I78"/>
  <c r="G28"/>
  <c r="B79" i="9" s="1"/>
  <c r="A17" i="4"/>
  <c r="J17" s="1"/>
  <c r="A23"/>
  <c r="J23" s="1"/>
  <c r="H52"/>
  <c r="A41"/>
  <c r="J41" s="1"/>
  <c r="I84"/>
  <c r="E11"/>
  <c r="I62" i="9" s="1"/>
  <c r="H31" i="4"/>
  <c r="H71"/>
  <c r="H22"/>
  <c r="H42"/>
  <c r="C94"/>
  <c r="E56"/>
  <c r="I107" i="9" s="1"/>
  <c r="K107" s="1"/>
  <c r="A11" i="4"/>
  <c r="J11" s="1"/>
  <c r="H59"/>
  <c r="D63"/>
  <c r="A114" i="9" s="1"/>
  <c r="C12" i="4"/>
  <c r="H80"/>
  <c r="G36"/>
  <c r="B87" i="9" s="1"/>
  <c r="G33" i="4"/>
  <c r="B84" i="9" s="1"/>
  <c r="C29" i="4"/>
  <c r="I86"/>
  <c r="E87"/>
  <c r="E34"/>
  <c r="I85" i="9" s="1"/>
  <c r="C40" i="4"/>
  <c r="I74"/>
  <c r="D45"/>
  <c r="A96" i="9" s="1"/>
  <c r="I57" i="4"/>
  <c r="D15"/>
  <c r="A66" i="9" s="1"/>
  <c r="D58" i="4"/>
  <c r="A109" i="9" s="1"/>
  <c r="C30" i="4"/>
  <c r="A94"/>
  <c r="L95" s="1"/>
  <c r="C72"/>
  <c r="H26"/>
  <c r="G57"/>
  <c r="B108" i="9" s="1"/>
  <c r="I23" i="4"/>
  <c r="C24"/>
  <c r="A78"/>
  <c r="H47"/>
  <c r="A33"/>
  <c r="J33" s="1"/>
  <c r="A40"/>
  <c r="H81"/>
  <c r="E62"/>
  <c r="I113" i="9" s="1"/>
  <c r="C31" i="4"/>
  <c r="A86"/>
  <c r="H48"/>
  <c r="H83"/>
  <c r="I24"/>
  <c r="A25"/>
  <c r="J25" s="1"/>
  <c r="C23"/>
  <c r="H55"/>
  <c r="I85"/>
  <c r="A82"/>
  <c r="E86"/>
  <c r="I71"/>
  <c r="E35"/>
  <c r="I86" i="9" s="1"/>
  <c r="A47" i="4"/>
  <c r="J47" s="1"/>
  <c r="G45"/>
  <c r="B96" i="9" s="1"/>
  <c r="I79" i="4"/>
  <c r="A37"/>
  <c r="J37" s="1"/>
  <c r="G82"/>
  <c r="I39"/>
  <c r="E59"/>
  <c r="I110" i="9" s="1"/>
  <c r="D78" i="4"/>
  <c r="D21"/>
  <c r="A72" i="9" s="1"/>
  <c r="D77" i="4"/>
  <c r="G18"/>
  <c r="B69" i="9" s="1"/>
  <c r="G51" i="4"/>
  <c r="B102" i="9" s="1"/>
  <c r="D26" i="4"/>
  <c r="A77" i="9" s="1"/>
  <c r="G38" i="4"/>
  <c r="B89" i="9" s="1"/>
  <c r="E21" i="4"/>
  <c r="I72" i="9" s="1"/>
  <c r="C60" i="4"/>
  <c r="D68"/>
  <c r="D70"/>
  <c r="I31"/>
  <c r="A83"/>
  <c r="J83" s="1"/>
  <c r="I61"/>
  <c r="I90"/>
  <c r="E9"/>
  <c r="I60" i="9" s="1"/>
  <c r="D61" i="4"/>
  <c r="A112" i="9" s="1"/>
  <c r="G12" i="4"/>
  <c r="B63" i="9" s="1"/>
  <c r="C81" i="4"/>
  <c r="D60"/>
  <c r="A111" i="9" s="1"/>
  <c r="H12" i="4"/>
  <c r="E41"/>
  <c r="I92" i="9" s="1"/>
  <c r="A45" i="4"/>
  <c r="J45" s="1"/>
  <c r="D74"/>
  <c r="I55"/>
  <c r="E16"/>
  <c r="I67" i="9" s="1"/>
  <c r="D69" i="4"/>
  <c r="G35"/>
  <c r="B86" i="9" s="1"/>
  <c r="C17" i="4"/>
  <c r="I36"/>
  <c r="A38"/>
  <c r="G60"/>
  <c r="B111" i="9" s="1"/>
  <c r="D29" i="4"/>
  <c r="A80" i="9" s="1"/>
  <c r="E61" i="4"/>
  <c r="I112" i="9" s="1"/>
  <c r="E68" i="4"/>
  <c r="C16"/>
  <c r="A15"/>
  <c r="J15" s="1"/>
  <c r="E28"/>
  <c r="I79" i="9" s="1"/>
  <c r="A30" i="4"/>
  <c r="E57"/>
  <c r="I108" i="9" s="1"/>
  <c r="H58" i="4"/>
  <c r="I60"/>
  <c r="D81"/>
  <c r="E15"/>
  <c r="I66" i="9" s="1"/>
  <c r="H73" i="4"/>
  <c r="E74"/>
  <c r="A69"/>
  <c r="J69" s="1"/>
  <c r="D92"/>
  <c r="C14"/>
  <c r="H18"/>
  <c r="C25"/>
  <c r="C46"/>
  <c r="G80"/>
  <c r="H21"/>
  <c r="G9"/>
  <c r="B60" i="9" s="1"/>
  <c r="E71" i="4"/>
  <c r="G94"/>
  <c r="I38"/>
  <c r="E42"/>
  <c r="I93" i="9" s="1"/>
  <c r="G16" i="4"/>
  <c r="B67" i="9" s="1"/>
  <c r="D37" i="4"/>
  <c r="A88" i="9" s="1"/>
  <c r="E89" i="4"/>
  <c r="A29"/>
  <c r="J29" s="1"/>
  <c r="D79"/>
  <c r="D10"/>
  <c r="A61" i="9" s="1"/>
  <c r="I41" i="4"/>
  <c r="G29"/>
  <c r="B80" i="9" s="1"/>
  <c r="G44" i="4"/>
  <c r="B95" i="9" s="1"/>
  <c r="D38" i="4"/>
  <c r="A89" i="9" s="1"/>
  <c r="E73" i="4"/>
  <c r="E26"/>
  <c r="I77" i="9" s="1"/>
  <c r="D17" i="4"/>
  <c r="A68" i="9" s="1"/>
  <c r="E91" i="4"/>
  <c r="E95"/>
  <c r="E51"/>
  <c r="I102" i="9" s="1"/>
  <c r="G40" i="4"/>
  <c r="B91" i="9" s="1"/>
  <c r="A84" i="4"/>
  <c r="D76"/>
  <c r="H84"/>
  <c r="G10"/>
  <c r="B61" i="9" s="1"/>
  <c r="A22" i="4"/>
  <c r="G72"/>
  <c r="G68"/>
  <c r="A88"/>
  <c r="G21"/>
  <c r="B72" i="9" s="1"/>
  <c r="D87" i="4"/>
  <c r="E22"/>
  <c r="I73" i="9" s="1"/>
  <c r="I25" i="4"/>
  <c r="D12"/>
  <c r="A63" i="9" s="1"/>
  <c r="I93" i="4"/>
  <c r="G92"/>
  <c r="C90"/>
  <c r="E79"/>
  <c r="G26"/>
  <c r="B77" i="9" s="1"/>
  <c r="I73" i="4"/>
  <c r="A42"/>
  <c r="H36"/>
  <c r="G93"/>
  <c r="C61"/>
  <c r="H56"/>
  <c r="A70"/>
  <c r="D91"/>
  <c r="C42"/>
  <c r="C26"/>
  <c r="D24"/>
  <c r="A75" i="9" s="1"/>
  <c r="G17" i="4"/>
  <c r="B68" i="9" s="1"/>
  <c r="C76" i="4"/>
  <c r="D16"/>
  <c r="A67" i="9" s="1"/>
  <c r="D59" i="4"/>
  <c r="A110" i="9" s="1"/>
  <c r="G54" i="4"/>
  <c r="B105" i="9" s="1"/>
  <c r="H82" i="4"/>
  <c r="A43"/>
  <c r="J43" s="1"/>
  <c r="C11"/>
  <c r="I94"/>
  <c r="C73"/>
  <c r="I83"/>
  <c r="A50"/>
  <c r="I52"/>
  <c r="E48"/>
  <c r="I99" i="9" s="1"/>
  <c r="K99" s="1"/>
  <c r="D39" i="4"/>
  <c r="A90" i="9" s="1"/>
  <c r="D13" i="4"/>
  <c r="A64" i="9" s="1"/>
  <c r="A81" i="4"/>
  <c r="J81" s="1"/>
  <c r="D57"/>
  <c r="A108" i="9" s="1"/>
  <c r="D71" i="4"/>
  <c r="C88"/>
  <c r="G64"/>
  <c r="B115" i="9" s="1"/>
  <c r="D83"/>
  <c r="C83"/>
  <c r="J83"/>
  <c r="K83" s="1"/>
  <c r="G83"/>
  <c r="J115"/>
  <c r="E115"/>
  <c r="C115"/>
  <c r="E76"/>
  <c r="J76"/>
  <c r="G76"/>
  <c r="C76"/>
  <c r="D76"/>
  <c r="H76" s="1"/>
  <c r="F76"/>
  <c r="G113"/>
  <c r="C113"/>
  <c r="D113"/>
  <c r="H113" s="1"/>
  <c r="F113"/>
  <c r="E113"/>
  <c r="J113"/>
  <c r="K113" s="1"/>
  <c r="G114"/>
  <c r="F114"/>
  <c r="D114"/>
  <c r="J114"/>
  <c r="E114"/>
  <c r="C114"/>
  <c r="F96"/>
  <c r="G96"/>
  <c r="C96"/>
  <c r="E72"/>
  <c r="G72"/>
  <c r="C72"/>
  <c r="E77"/>
  <c r="D77"/>
  <c r="J77"/>
  <c r="G77"/>
  <c r="F77"/>
  <c r="C77"/>
  <c r="C111"/>
  <c r="J111"/>
  <c r="E111"/>
  <c r="F111"/>
  <c r="D65"/>
  <c r="H65" s="1"/>
  <c r="F91"/>
  <c r="E91"/>
  <c r="E86"/>
  <c r="J86"/>
  <c r="K86" s="1"/>
  <c r="D62"/>
  <c r="L65" i="4"/>
  <c r="C78" i="9"/>
  <c r="D112"/>
  <c r="G112"/>
  <c r="F97"/>
  <c r="D89"/>
  <c r="C99"/>
  <c r="G68"/>
  <c r="G66"/>
  <c r="G108"/>
  <c r="J94" i="4"/>
  <c r="F84" i="9"/>
  <c r="G84"/>
  <c r="J58" i="4"/>
  <c r="F107" i="9"/>
  <c r="E107"/>
  <c r="D99"/>
  <c r="F99"/>
  <c r="J18" i="4"/>
  <c r="E95" i="9"/>
  <c r="D64"/>
  <c r="G64"/>
  <c r="J64"/>
  <c r="L77" i="4"/>
  <c r="I30"/>
  <c r="C37"/>
  <c r="D49"/>
  <c r="A100" i="9" s="1"/>
  <c r="G66" i="4"/>
  <c r="B117" i="9" s="1"/>
  <c r="A56" i="4"/>
  <c r="G48"/>
  <c r="B99" i="9" s="1"/>
  <c r="I20" i="4"/>
  <c r="E83"/>
  <c r="H91"/>
  <c r="I72"/>
  <c r="I62"/>
  <c r="D89"/>
  <c r="C47"/>
  <c r="D84"/>
  <c r="A62"/>
  <c r="H93"/>
  <c r="E30"/>
  <c r="I81" i="9" s="1"/>
  <c r="G81" i="4"/>
  <c r="D41"/>
  <c r="A92" i="9" s="1"/>
  <c r="H51" i="4"/>
  <c r="D66"/>
  <c r="A117" i="9" s="1"/>
  <c r="H57" i="4"/>
  <c r="A16"/>
  <c r="E65"/>
  <c r="I116" i="9" s="1"/>
  <c r="H90" i="4"/>
  <c r="C59"/>
  <c r="C92"/>
  <c r="E64"/>
  <c r="I115" i="9" s="1"/>
  <c r="C71" i="4"/>
  <c r="E12"/>
  <c r="I63" i="9" s="1"/>
  <c r="H63" i="4"/>
  <c r="C63"/>
  <c r="D53"/>
  <c r="A104" i="9" s="1"/>
  <c r="I77" i="4"/>
  <c r="I81"/>
  <c r="H76"/>
  <c r="H33"/>
  <c r="D18"/>
  <c r="A69" i="9" s="1"/>
  <c r="E82" i="4"/>
  <c r="H45"/>
  <c r="G32"/>
  <c r="B83" i="9" s="1"/>
  <c r="I16" i="4"/>
  <c r="H37"/>
  <c r="C44"/>
  <c r="I50"/>
  <c r="I33"/>
  <c r="G39"/>
  <c r="B90" i="9" s="1"/>
  <c r="A80" i="4"/>
  <c r="G30"/>
  <c r="B81" i="9" s="1"/>
  <c r="A73" i="4"/>
  <c r="J73" s="1"/>
  <c r="A24"/>
  <c r="C48"/>
  <c r="H79"/>
  <c r="G70"/>
  <c r="D93"/>
  <c r="C51"/>
  <c r="C32"/>
  <c r="E54"/>
  <c r="I105" i="9" s="1"/>
  <c r="C82" i="4"/>
  <c r="C62"/>
  <c r="A31"/>
  <c r="J31" s="1"/>
  <c r="I43"/>
  <c r="A63"/>
  <c r="J63" s="1"/>
  <c r="I37"/>
  <c r="E66"/>
  <c r="I117" i="9" s="1"/>
  <c r="I48" i="4"/>
  <c r="G69"/>
  <c r="H94"/>
  <c r="H27"/>
  <c r="G27"/>
  <c r="B78" i="9" s="1"/>
  <c r="H11" i="4"/>
  <c r="E49"/>
  <c r="I100" i="9" s="1"/>
  <c r="I14" i="4"/>
  <c r="G73"/>
  <c r="E67"/>
  <c r="D72"/>
  <c r="E13"/>
  <c r="I64" i="9" s="1"/>
  <c r="K64" s="1"/>
  <c r="D19" i="4"/>
  <c r="A70" i="9" s="1"/>
  <c r="H49" i="4"/>
  <c r="A28"/>
  <c r="G74"/>
  <c r="D9"/>
  <c r="A60" i="9" s="1"/>
  <c r="D51" i="4"/>
  <c r="A102" i="9" s="1"/>
  <c r="G76" i="4"/>
  <c r="I75"/>
  <c r="I76"/>
  <c r="A35"/>
  <c r="J35" s="1"/>
  <c r="C21"/>
  <c r="E27"/>
  <c r="I78" i="9" s="1"/>
  <c r="H40" i="4"/>
  <c r="G59"/>
  <c r="B110" i="9" s="1"/>
  <c r="E18" i="4"/>
  <c r="I69" i="9" s="1"/>
  <c r="G53" i="4"/>
  <c r="B104" i="9" s="1"/>
  <c r="G79" i="4"/>
  <c r="C70"/>
  <c r="C33"/>
  <c r="A90"/>
  <c r="A44"/>
  <c r="E63"/>
  <c r="I114" i="9" s="1"/>
  <c r="E90" i="4"/>
  <c r="I9"/>
  <c r="I17"/>
  <c r="I68"/>
  <c r="D47"/>
  <c r="A98" i="9" s="1"/>
  <c r="I58" i="4"/>
  <c r="I89"/>
  <c r="E43"/>
  <c r="I94" i="9" s="1"/>
  <c r="G91" i="4"/>
  <c r="H14"/>
  <c r="D23"/>
  <c r="A74" i="9" s="1"/>
  <c r="A9" i="4"/>
  <c r="J9" s="1"/>
  <c r="E93"/>
  <c r="C86"/>
  <c r="I19"/>
  <c r="H88"/>
  <c r="E25"/>
  <c r="I76" i="9" s="1"/>
  <c r="K76" s="1"/>
  <c r="C20" i="4"/>
  <c r="D73"/>
  <c r="A54"/>
  <c r="E10"/>
  <c r="I61" i="9" s="1"/>
  <c r="A67" i="4"/>
  <c r="J67" s="1"/>
  <c r="C83"/>
  <c r="G24"/>
  <c r="B75" i="9" s="1"/>
  <c r="E60" i="4"/>
  <c r="I111" i="9" s="1"/>
  <c r="I12" i="4"/>
  <c r="H54"/>
  <c r="C68"/>
  <c r="H68"/>
  <c r="C58"/>
  <c r="H77"/>
  <c r="I10"/>
  <c r="C19"/>
  <c r="D88"/>
  <c r="H86"/>
  <c r="H13"/>
  <c r="D36"/>
  <c r="A87" i="9" s="1"/>
  <c r="E50" i="4"/>
  <c r="I101" i="9" s="1"/>
  <c r="G61" i="4"/>
  <c r="B112" i="9" s="1"/>
  <c r="C79" i="4"/>
  <c r="A71"/>
  <c r="J71" s="1"/>
  <c r="I92"/>
  <c r="C66"/>
  <c r="D90"/>
  <c r="I49"/>
  <c r="E40"/>
  <c r="I91" i="9" s="1"/>
  <c r="H19" i="4"/>
  <c r="A55"/>
  <c r="J55" s="1"/>
  <c r="H89"/>
  <c r="G43"/>
  <c r="B94" i="9" s="1"/>
  <c r="H66" i="4"/>
  <c r="A59"/>
  <c r="J59" s="1"/>
  <c r="D43"/>
  <c r="A94" i="9" s="1"/>
  <c r="A66" i="4"/>
  <c r="E17"/>
  <c r="I68" i="9" s="1"/>
  <c r="G63" i="4"/>
  <c r="B114" i="9" s="1"/>
  <c r="A39" i="4"/>
  <c r="J39" s="1"/>
  <c r="C77"/>
  <c r="D22"/>
  <c r="A73" i="9" s="1"/>
  <c r="H9" i="4"/>
  <c r="D34"/>
  <c r="A85" i="9" s="1"/>
  <c r="D50" i="4"/>
  <c r="A101" i="9" s="1"/>
  <c r="E85" i="4"/>
  <c r="A20"/>
  <c r="H50"/>
  <c r="A87"/>
  <c r="J87" s="1"/>
  <c r="D28"/>
  <c r="A79" i="9" s="1"/>
  <c r="I53" i="4"/>
  <c r="D65"/>
  <c r="A116" i="9" s="1"/>
  <c r="C53" i="4"/>
  <c r="C50"/>
  <c r="I67"/>
  <c r="E76"/>
  <c r="E52"/>
  <c r="I103" i="9" s="1"/>
  <c r="A92" i="4"/>
  <c r="C28"/>
  <c r="H61"/>
  <c r="H30"/>
  <c r="I35"/>
  <c r="I82"/>
  <c r="D67"/>
  <c r="C93"/>
  <c r="H60"/>
  <c r="A61"/>
  <c r="J61" s="1"/>
  <c r="I87"/>
  <c r="A13"/>
  <c r="J13" s="1"/>
  <c r="H35"/>
  <c r="E88"/>
  <c r="A19"/>
  <c r="J19" s="1"/>
  <c r="D20"/>
  <c r="A71" i="9" s="1"/>
  <c r="A60" i="4"/>
  <c r="I64"/>
  <c r="I47"/>
  <c r="C13" i="9"/>
  <c r="G24"/>
  <c r="J37"/>
  <c r="G19"/>
  <c r="B2" i="4"/>
  <c r="E8" s="1"/>
  <c r="I59" i="9" s="1"/>
  <c r="K62"/>
  <c r="F106"/>
  <c r="J106"/>
  <c r="K106" s="1"/>
  <c r="E96"/>
  <c r="J96"/>
  <c r="K96" s="1"/>
  <c r="D96"/>
  <c r="H96" s="1"/>
  <c r="J81"/>
  <c r="K81" s="1"/>
  <c r="F81"/>
  <c r="G81"/>
  <c r="F78"/>
  <c r="J78"/>
  <c r="K78" s="1"/>
  <c r="D78"/>
  <c r="H78" s="1"/>
  <c r="C62"/>
  <c r="H62" s="1"/>
  <c r="G62"/>
  <c r="F100"/>
  <c r="J100"/>
  <c r="K100" s="1"/>
  <c r="D100"/>
  <c r="F117"/>
  <c r="D117"/>
  <c r="C117"/>
  <c r="G117"/>
  <c r="E104"/>
  <c r="F104"/>
  <c r="C98"/>
  <c r="E98"/>
  <c r="G98"/>
  <c r="D79"/>
  <c r="E79"/>
  <c r="J79"/>
  <c r="K79" s="1"/>
  <c r="C79"/>
  <c r="F116"/>
  <c r="C116"/>
  <c r="G116"/>
  <c r="C71"/>
  <c r="J71"/>
  <c r="K71" s="1"/>
  <c r="D71"/>
  <c r="H71" s="1"/>
  <c r="G71"/>
  <c r="K105"/>
  <c r="K111"/>
  <c r="F66"/>
  <c r="E66"/>
  <c r="D66"/>
  <c r="G109"/>
  <c r="J109"/>
  <c r="K109" s="1"/>
  <c r="D109"/>
  <c r="L87" i="4"/>
  <c r="J86"/>
  <c r="E103" i="9"/>
  <c r="J103"/>
  <c r="K103" s="1"/>
  <c r="F103"/>
  <c r="F93"/>
  <c r="E93"/>
  <c r="J93"/>
  <c r="K93" s="1"/>
  <c r="D93"/>
  <c r="H93" s="1"/>
  <c r="F80"/>
  <c r="C80"/>
  <c r="E80"/>
  <c r="G88"/>
  <c r="E88"/>
  <c r="C97"/>
  <c r="H97" s="1"/>
  <c r="G97"/>
  <c r="G89"/>
  <c r="E89"/>
  <c r="F89"/>
  <c r="D68"/>
  <c r="C68"/>
  <c r="E63"/>
  <c r="J63"/>
  <c r="K63" s="1"/>
  <c r="G63"/>
  <c r="D105"/>
  <c r="H105" s="1"/>
  <c r="G105"/>
  <c r="F105"/>
  <c r="E75"/>
  <c r="C75"/>
  <c r="J75"/>
  <c r="K75" s="1"/>
  <c r="F75"/>
  <c r="J82"/>
  <c r="K82" s="1"/>
  <c r="C82"/>
  <c r="D82"/>
  <c r="E108"/>
  <c r="D108"/>
  <c r="F83"/>
  <c r="E83"/>
  <c r="E65"/>
  <c r="J65"/>
  <c r="K65" s="1"/>
  <c r="F115"/>
  <c r="G115"/>
  <c r="D115"/>
  <c r="H115" s="1"/>
  <c r="H106"/>
  <c r="J52" i="4"/>
  <c r="H99" i="9"/>
  <c r="K97"/>
  <c r="G78"/>
  <c r="K77"/>
  <c r="G99"/>
  <c r="F72"/>
  <c r="J72"/>
  <c r="K72" s="1"/>
  <c r="D72"/>
  <c r="H72" s="1"/>
  <c r="F95"/>
  <c r="D95"/>
  <c r="H95" s="1"/>
  <c r="D111"/>
  <c r="H111" s="1"/>
  <c r="G111"/>
  <c r="G27"/>
  <c r="L73" i="4" l="1"/>
  <c r="J72"/>
  <c r="L35"/>
  <c r="J34"/>
  <c r="D103" i="9"/>
  <c r="G103"/>
  <c r="C103"/>
  <c r="L75" i="4"/>
  <c r="J74"/>
  <c r="D91" i="9"/>
  <c r="H91" s="1"/>
  <c r="J91"/>
  <c r="K91" s="1"/>
  <c r="G91"/>
  <c r="D90"/>
  <c r="H90" s="1"/>
  <c r="C90"/>
  <c r="G90"/>
  <c r="J90"/>
  <c r="K90" s="1"/>
  <c r="E90"/>
  <c r="F90"/>
  <c r="C67"/>
  <c r="E67"/>
  <c r="F67"/>
  <c r="D67"/>
  <c r="G67"/>
  <c r="J67"/>
  <c r="L43" i="4"/>
  <c r="J42"/>
  <c r="L89"/>
  <c r="J88"/>
  <c r="J68" i="9"/>
  <c r="F68"/>
  <c r="E68"/>
  <c r="L83" i="4"/>
  <c r="J82"/>
  <c r="J40"/>
  <c r="L41"/>
  <c r="J66" i="9"/>
  <c r="K66" s="1"/>
  <c r="C66"/>
  <c r="H66" s="1"/>
  <c r="H79"/>
  <c r="H117"/>
  <c r="K68"/>
  <c r="K67"/>
  <c r="H84"/>
  <c r="C108"/>
  <c r="H108" s="1"/>
  <c r="J108"/>
  <c r="K108" s="1"/>
  <c r="F108"/>
  <c r="F64"/>
  <c r="C64"/>
  <c r="E64"/>
  <c r="L51" i="4"/>
  <c r="J50"/>
  <c r="D110" i="9"/>
  <c r="J110"/>
  <c r="K110" s="1"/>
  <c r="C110"/>
  <c r="G110"/>
  <c r="E110"/>
  <c r="F110"/>
  <c r="D75"/>
  <c r="H75" s="1"/>
  <c r="G75"/>
  <c r="L71" i="4"/>
  <c r="J70"/>
  <c r="F63" i="9"/>
  <c r="D63"/>
  <c r="C63"/>
  <c r="L23" i="4"/>
  <c r="J22"/>
  <c r="J84"/>
  <c r="L85"/>
  <c r="C89" i="9"/>
  <c r="H89" s="1"/>
  <c r="J89"/>
  <c r="K89" s="1"/>
  <c r="J61"/>
  <c r="K61" s="1"/>
  <c r="G61"/>
  <c r="D61"/>
  <c r="C61"/>
  <c r="E61"/>
  <c r="F61"/>
  <c r="J88"/>
  <c r="K88" s="1"/>
  <c r="F88"/>
  <c r="C88"/>
  <c r="D88"/>
  <c r="L31" i="4"/>
  <c r="J30"/>
  <c r="D80" i="9"/>
  <c r="H80" s="1"/>
  <c r="J80"/>
  <c r="K80" s="1"/>
  <c r="G80"/>
  <c r="J38" i="4"/>
  <c r="L39"/>
  <c r="F112" i="9"/>
  <c r="J112"/>
  <c r="K112" s="1"/>
  <c r="C112"/>
  <c r="H112" s="1"/>
  <c r="E112"/>
  <c r="J78" i="4"/>
  <c r="L79"/>
  <c r="F109" i="9"/>
  <c r="C109"/>
  <c r="H109" s="1"/>
  <c r="E109"/>
  <c r="H64"/>
  <c r="J60" i="4"/>
  <c r="L61"/>
  <c r="F79" i="9"/>
  <c r="G79"/>
  <c r="C85"/>
  <c r="F85"/>
  <c r="D85"/>
  <c r="J85"/>
  <c r="K85" s="1"/>
  <c r="G85"/>
  <c r="E85"/>
  <c r="L67" i="4"/>
  <c r="J66"/>
  <c r="J54"/>
  <c r="L55"/>
  <c r="J44"/>
  <c r="L45"/>
  <c r="E102" i="9"/>
  <c r="J102"/>
  <c r="K102" s="1"/>
  <c r="G102"/>
  <c r="D102"/>
  <c r="H102" s="1"/>
  <c r="C102"/>
  <c r="F102"/>
  <c r="J24" i="4"/>
  <c r="L25"/>
  <c r="D69" i="9"/>
  <c r="C69"/>
  <c r="F69"/>
  <c r="G69"/>
  <c r="J69"/>
  <c r="K69" s="1"/>
  <c r="E69"/>
  <c r="L57" i="4"/>
  <c r="J56"/>
  <c r="E100" i="9"/>
  <c r="G100"/>
  <c r="C100"/>
  <c r="C7" i="4"/>
  <c r="D5"/>
  <c r="A56" i="9" s="1"/>
  <c r="E2" i="4"/>
  <c r="I53" i="9" s="1"/>
  <c r="A8" i="4"/>
  <c r="G3"/>
  <c r="B54" i="9" s="1"/>
  <c r="G5" i="4"/>
  <c r="B56" i="9" s="1"/>
  <c r="C6" i="4"/>
  <c r="H77" i="9"/>
  <c r="K114"/>
  <c r="K115"/>
  <c r="H83"/>
  <c r="G1" i="4"/>
  <c r="B52" i="9" s="1"/>
  <c r="E1" i="4"/>
  <c r="I52" i="9" s="1"/>
  <c r="A6" i="4"/>
  <c r="C3"/>
  <c r="G7"/>
  <c r="B58" i="9" s="1"/>
  <c r="A7" i="4"/>
  <c r="E3"/>
  <c r="I54" i="9" s="1"/>
  <c r="D6" i="4"/>
  <c r="A57" i="9" s="1"/>
  <c r="A4" i="4"/>
  <c r="A2"/>
  <c r="E4"/>
  <c r="I55" i="9" s="1"/>
  <c r="A5" i="4"/>
  <c r="A3"/>
  <c r="C1"/>
  <c r="G6"/>
  <c r="B57" i="9" s="1"/>
  <c r="G4" i="4"/>
  <c r="B55" i="9" s="1"/>
  <c r="C8" i="4"/>
  <c r="G8"/>
  <c r="B59" i="9" s="1"/>
  <c r="C2" i="4"/>
  <c r="D2"/>
  <c r="A53" i="9" s="1"/>
  <c r="A1" i="4"/>
  <c r="D4"/>
  <c r="A55" i="9" s="1"/>
  <c r="D7" i="4"/>
  <c r="A58" i="9" s="1"/>
  <c r="D3" i="4"/>
  <c r="A54" i="9" s="1"/>
  <c r="D8" i="4"/>
  <c r="A59" i="9" s="1"/>
  <c r="E5" i="4"/>
  <c r="I56" i="9" s="1"/>
  <c r="C4" i="4"/>
  <c r="C5"/>
  <c r="L41" i="9"/>
  <c r="L46" s="1"/>
  <c r="L40"/>
  <c r="D39" s="1"/>
  <c r="P41"/>
  <c r="P46" s="1"/>
  <c r="I44"/>
  <c r="G43" s="1"/>
  <c r="N41"/>
  <c r="N46" s="1"/>
  <c r="J42"/>
  <c r="N40"/>
  <c r="E39" s="1"/>
  <c r="J41"/>
  <c r="I39"/>
  <c r="P40"/>
  <c r="F39" s="1"/>
  <c r="J40"/>
  <c r="F71"/>
  <c r="E71"/>
  <c r="L93" i="4"/>
  <c r="J92"/>
  <c r="E116" i="9"/>
  <c r="J116"/>
  <c r="K116" s="1"/>
  <c r="D116"/>
  <c r="H116" s="1"/>
  <c r="J20" i="4"/>
  <c r="L21"/>
  <c r="C101" i="9"/>
  <c r="J101"/>
  <c r="K101" s="1"/>
  <c r="F101"/>
  <c r="E101"/>
  <c r="D101"/>
  <c r="H101" s="1"/>
  <c r="G101"/>
  <c r="F73"/>
  <c r="G73"/>
  <c r="J73"/>
  <c r="K73" s="1"/>
  <c r="E73"/>
  <c r="C73"/>
  <c r="D73"/>
  <c r="H73" s="1"/>
  <c r="E94"/>
  <c r="G94"/>
  <c r="F94"/>
  <c r="J94"/>
  <c r="K94" s="1"/>
  <c r="D94"/>
  <c r="C94"/>
  <c r="C87"/>
  <c r="D87"/>
  <c r="H87" s="1"/>
  <c r="F87"/>
  <c r="G87"/>
  <c r="E87"/>
  <c r="J87"/>
  <c r="K87" s="1"/>
  <c r="C74"/>
  <c r="D74"/>
  <c r="H74" s="1"/>
  <c r="F74"/>
  <c r="G74"/>
  <c r="J74"/>
  <c r="K74" s="1"/>
  <c r="E74"/>
  <c r="D98"/>
  <c r="H98" s="1"/>
  <c r="F98"/>
  <c r="J98"/>
  <c r="K98" s="1"/>
  <c r="L91" i="4"/>
  <c r="J90"/>
  <c r="F60" i="9"/>
  <c r="E60"/>
  <c r="G60"/>
  <c r="D60"/>
  <c r="J60"/>
  <c r="K60" s="1"/>
  <c r="C60"/>
  <c r="J28" i="4"/>
  <c r="L29"/>
  <c r="F70" i="9"/>
  <c r="D70"/>
  <c r="C70"/>
  <c r="G70"/>
  <c r="J70"/>
  <c r="K70" s="1"/>
  <c r="E70"/>
  <c r="L81" i="4"/>
  <c r="J80"/>
  <c r="G104" i="9"/>
  <c r="J104"/>
  <c r="K104" s="1"/>
  <c r="D104"/>
  <c r="H104" s="1"/>
  <c r="C104"/>
  <c r="J16" i="4"/>
  <c r="L17"/>
  <c r="J117" i="9"/>
  <c r="K117" s="1"/>
  <c r="E117"/>
  <c r="G92"/>
  <c r="J92"/>
  <c r="K92" s="1"/>
  <c r="F92"/>
  <c r="E92"/>
  <c r="C92"/>
  <c r="D92"/>
  <c r="L63" i="4"/>
  <c r="J62"/>
  <c r="H100" i="9"/>
  <c r="E7" i="4"/>
  <c r="I58" i="9" s="1"/>
  <c r="G2" i="4"/>
  <c r="B53" i="9" s="1"/>
  <c r="D1" i="4"/>
  <c r="A52" i="9" s="1"/>
  <c r="E6" i="4"/>
  <c r="I57" i="9" s="1"/>
  <c r="H114"/>
  <c r="H82"/>
  <c r="H68"/>
  <c r="H103" l="1"/>
  <c r="H67"/>
  <c r="H88"/>
  <c r="H61"/>
  <c r="H110"/>
  <c r="J52"/>
  <c r="C52"/>
  <c r="J11"/>
  <c r="C39"/>
  <c r="G38"/>
  <c r="B37"/>
  <c r="E14"/>
  <c r="D14" s="1"/>
  <c r="E10"/>
  <c r="D10" s="1"/>
  <c r="E13"/>
  <c r="D13" s="1"/>
  <c r="J12"/>
  <c r="J46"/>
  <c r="J14" s="1"/>
  <c r="P45"/>
  <c r="F44" s="1"/>
  <c r="J45"/>
  <c r="N45"/>
  <c r="E44" s="1"/>
  <c r="L45"/>
  <c r="D44" s="1"/>
  <c r="D43"/>
  <c r="C43"/>
  <c r="F43"/>
  <c r="E43"/>
  <c r="C54"/>
  <c r="J54"/>
  <c r="J55"/>
  <c r="C55"/>
  <c r="J53"/>
  <c r="C53"/>
  <c r="J5" i="4"/>
  <c r="I5" s="1"/>
  <c r="H5"/>
  <c r="L3"/>
  <c r="J2"/>
  <c r="I2" s="1"/>
  <c r="F53" i="9" s="1"/>
  <c r="H2" i="4"/>
  <c r="J57" i="9"/>
  <c r="K57" s="1"/>
  <c r="C57"/>
  <c r="J7" i="4"/>
  <c r="I7" s="1"/>
  <c r="F58" i="9" s="1"/>
  <c r="H7" i="4"/>
  <c r="L9"/>
  <c r="J8"/>
  <c r="I8" s="1"/>
  <c r="H8"/>
  <c r="J56" i="9"/>
  <c r="C56"/>
  <c r="H92"/>
  <c r="H70"/>
  <c r="H60"/>
  <c r="H94"/>
  <c r="K56"/>
  <c r="K52"/>
  <c r="H69"/>
  <c r="H85"/>
  <c r="J59"/>
  <c r="K59" s="1"/>
  <c r="C59"/>
  <c r="J58"/>
  <c r="K58" s="1"/>
  <c r="C58"/>
  <c r="J1" i="4"/>
  <c r="I1" s="1"/>
  <c r="F52" i="9" s="1"/>
  <c r="H1" i="4"/>
  <c r="J3"/>
  <c r="I3" s="1"/>
  <c r="F54" i="9" s="1"/>
  <c r="H3" i="4"/>
  <c r="L5"/>
  <c r="J4"/>
  <c r="I4" s="1"/>
  <c r="F55" i="9" s="1"/>
  <c r="H4" i="4"/>
  <c r="H6"/>
  <c r="J6"/>
  <c r="I6" s="1"/>
  <c r="F57" i="9" s="1"/>
  <c r="L7" i="4"/>
  <c r="B42" i="9"/>
  <c r="K55"/>
  <c r="K54"/>
  <c r="K53"/>
  <c r="F45" l="1"/>
  <c r="D45"/>
  <c r="D57"/>
  <c r="H57" s="1"/>
  <c r="D54"/>
  <c r="E54" s="1"/>
  <c r="G54" s="1"/>
  <c r="D55"/>
  <c r="H55" s="1"/>
  <c r="D59"/>
  <c r="E59" s="1"/>
  <c r="D58"/>
  <c r="H58" s="1"/>
  <c r="D53"/>
  <c r="E53" s="1"/>
  <c r="G53" s="1"/>
  <c r="D56"/>
  <c r="H56" s="1"/>
  <c r="H59"/>
  <c r="E57"/>
  <c r="G57" s="1"/>
  <c r="H54"/>
  <c r="C44"/>
  <c r="C45" s="1"/>
  <c r="G45" s="1"/>
  <c r="J13"/>
  <c r="F59"/>
  <c r="D52"/>
  <c r="F56"/>
  <c r="E45"/>
  <c r="E38"/>
  <c r="E40" s="1"/>
  <c r="D38"/>
  <c r="D40" s="1"/>
  <c r="C38"/>
  <c r="C40" s="1"/>
  <c r="F38"/>
  <c r="F40" s="1"/>
  <c r="D11"/>
  <c r="H53" l="1"/>
  <c r="G59"/>
  <c r="E56"/>
  <c r="G56" s="1"/>
  <c r="E58"/>
  <c r="G58" s="1"/>
  <c r="E55"/>
  <c r="G55" s="1"/>
  <c r="H52"/>
  <c r="E52"/>
  <c r="G52" s="1"/>
  <c r="G40"/>
  <c r="E12" l="1"/>
  <c r="D12"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<sst xmlns="http://schemas.openxmlformats.org/spreadsheetml/2006/main" count="3916" uniqueCount="1544">
  <si>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</si>
  <si>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</si>
  <si>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</si>
  <si>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</si>
  <si>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</si>
  <si>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</si>
  <si>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</si>
  <si>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</si>
  <si>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</si>
  <si>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</si>
  <si>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</si>
  <si>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</si>
  <si>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</si>
  <si>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</si>
  <si>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</si>
  <si>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</si>
  <si>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</si>
  <si>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</si>
  <si>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</si>
  <si>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</si>
  <si>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</si>
  <si>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</si>
  <si>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</si>
  <si>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</si>
  <si>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</si>
  <si>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</si>
  <si>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</si>
  <si>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</si>
  <si>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</si>
  <si>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</si>
  <si>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</si>
  <si>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</si>
  <si>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</si>
  <si>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</si>
  <si>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</si>
  <si>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</si>
  <si>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</si>
  <si>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</si>
  <si>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</si>
  <si>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</si>
  <si>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</si>
  <si>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</si>
  <si>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</si>
  <si>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</si>
  <si>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</si>
  <si>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</si>
  <si>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</si>
  <si>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</si>
  <si>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</si>
  <si>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</si>
  <si>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</si>
  <si>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</si>
  <si>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</si>
  <si>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</si>
  <si>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</si>
  <si>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</si>
  <si>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</si>
  <si>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</si>
  <si>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</si>
  <si>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</si>
  <si>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</si>
  <si>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</si>
  <si>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</si>
  <si>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</si>
  <si>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</si>
  <si>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</si>
  <si>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</si>
  <si>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</si>
  <si>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</si>
  <si>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</si>
  <si>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</si>
  <si>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</si>
  <si>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</si>
  <si>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</si>
  <si>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</si>
  <si>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</si>
  <si>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</si>
  <si>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</si>
  <si>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</si>
  <si>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</si>
  <si>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</si>
  <si>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</si>
  <si>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</si>
  <si>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</si>
  <si>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</si>
  <si>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</si>
  <si>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</si>
  <si>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</si>
  <si>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</si>
  <si>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</si>
  <si>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</si>
  <si>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</si>
  <si>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</si>
  <si>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</si>
  <si>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</si>
  <si>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</si>
  <si>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</si>
  <si>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</si>
  <si>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</si>
  <si>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</si>
  <si>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</si>
  <si>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</si>
  <si>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</si>
  <si>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</si>
  <si>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</si>
  <si>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</si>
  <si>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</si>
  <si>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</si>
  <si>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</si>
  <si>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</si>
  <si>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</si>
  <si>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</si>
  <si>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</si>
  <si>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</si>
  <si>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</si>
  <si>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</si>
  <si>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</si>
  <si>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</si>
  <si>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</si>
  <si>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</si>
  <si>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</si>
  <si>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</si>
  <si>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</si>
  <si>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</si>
  <si>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</si>
  <si>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</si>
  <si>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</si>
  <si>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</si>
  <si>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</si>
  <si>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</si>
  <si>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</si>
  <si>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</si>
  <si>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</si>
  <si>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</si>
  <si>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</si>
  <si>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</si>
  <si>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</si>
  <si>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</si>
  <si>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</si>
  <si>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</si>
  <si>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</si>
  <si>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</si>
  <si>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</si>
  <si>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</si>
  <si>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</si>
  <si>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</si>
  <si>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</si>
  <si>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</si>
  <si>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</si>
  <si>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</si>
  <si>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</si>
  <si>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</si>
  <si>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</si>
  <si>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</si>
  <si>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</si>
  <si>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</si>
  <si>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</si>
  <si>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</si>
  <si>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</si>
  <si>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</si>
  <si>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</si>
  <si>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</si>
  <si>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</si>
  <si>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</si>
  <si>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</si>
  <si>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</si>
  <si>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</si>
  <si>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</si>
  <si>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</si>
  <si>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</si>
  <si>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</si>
  <si>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</si>
  <si>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</si>
  <si>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</si>
  <si>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</si>
  <si>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</si>
  <si>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</si>
  <si>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</si>
  <si>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</si>
  <si>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</si>
  <si>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</si>
  <si>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</si>
  <si>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</si>
  <si>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</si>
  <si>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</si>
  <si>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</si>
  <si>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</si>
  <si>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</si>
  <si>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</si>
  <si>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</si>
  <si>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</si>
  <si>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</si>
  <si>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</si>
  <si>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</si>
  <si>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</si>
  <si>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</si>
  <si>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</si>
  <si>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</si>
  <si>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</si>
  <si>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</si>
  <si>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</si>
  <si>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</si>
  <si>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</si>
  <si>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</si>
  <si>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</si>
  <si>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</si>
  <si>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</si>
  <si>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</si>
  <si>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</si>
  <si>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</si>
  <si>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</si>
  <si>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</si>
  <si>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</si>
  <si>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</si>
  <si>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</si>
  <si>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</si>
  <si>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</si>
  <si>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</si>
  <si>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</si>
  <si>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</si>
  <si>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</si>
  <si>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</si>
  <si>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</si>
  <si>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</si>
  <si>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</si>
  <si>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</si>
  <si>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</si>
  <si>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</si>
  <si>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</si>
  <si>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</si>
  <si>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</si>
  <si>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</si>
  <si>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</si>
  <si>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</si>
  <si>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</si>
  <si>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</si>
  <si>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</si>
  <si>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</si>
  <si>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</si>
  <si>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</si>
  <si>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</si>
  <si>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</si>
  <si>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</si>
  <si>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</si>
  <si>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</si>
  <si>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</si>
  <si>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</si>
  <si>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</si>
  <si>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</si>
  <si>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</si>
  <si>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</si>
  <si>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</si>
  <si>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</si>
  <si>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</si>
  <si>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</si>
  <si>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</si>
  <si>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</si>
  <si>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</si>
  <si>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</si>
  <si>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</si>
  <si>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</si>
  <si>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</si>
  <si>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</si>
  <si>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</si>
  <si>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</si>
  <si>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</si>
  <si>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</si>
  <si>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</si>
  <si>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</si>
  <si>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</si>
  <si>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</si>
  <si>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</si>
  <si>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</si>
  <si>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</si>
  <si>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</si>
  <si>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</si>
  <si>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</si>
  <si>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</si>
  <si>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</si>
  <si>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</si>
  <si>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</si>
  <si>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</si>
  <si>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</si>
  <si>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</si>
  <si>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</si>
  <si>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</si>
  <si>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</si>
  <si>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</si>
  <si>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</si>
  <si>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</si>
  <si>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</si>
  <si>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</si>
  <si>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</si>
  <si>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</si>
  <si>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</si>
  <si>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</si>
  <si>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</si>
  <si>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</si>
  <si>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</si>
  <si>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</si>
  <si>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</si>
  <si>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</si>
  <si>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</si>
  <si>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</si>
  <si>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</si>
  <si>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</si>
  <si>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</si>
  <si>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</si>
  <si>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</si>
  <si>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</si>
  <si>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</si>
  <si>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</si>
  <si>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</si>
  <si>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</si>
  <si>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</si>
  <si>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</si>
  <si>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</si>
  <si>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</si>
  <si>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</si>
  <si>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</si>
  <si>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</si>
  <si>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</si>
  <si>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</si>
  <si>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</si>
  <si>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</si>
  <si>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</si>
  <si>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</si>
  <si>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</si>
  <si>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</si>
  <si>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</si>
  <si>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</si>
  <si>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</si>
  <si>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</si>
  <si>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</si>
  <si>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</si>
  <si>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</si>
  <si>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</si>
  <si>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</si>
  <si>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</si>
  <si>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</si>
  <si>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</si>
  <si>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</si>
  <si>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</si>
  <si>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</si>
  <si>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</si>
  <si>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</si>
  <si>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</si>
  <si>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</si>
  <si>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</si>
  <si>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</si>
  <si>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</si>
  <si>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</si>
  <si>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</si>
  <si>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</si>
  <si>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</si>
  <si>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</si>
  <si>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</si>
  <si>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</si>
  <si>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</si>
  <si>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</si>
  <si>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</si>
  <si>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</si>
  <si>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</si>
  <si>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</si>
  <si>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</si>
  <si>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</si>
  <si>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</si>
  <si>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</si>
  <si>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</si>
  <si>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</si>
  <si>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</si>
  <si>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</si>
  <si>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</si>
  <si>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</si>
  <si>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</si>
  <si>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</si>
  <si>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</si>
  <si>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</si>
  <si>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</si>
  <si>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</si>
  <si>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</si>
  <si>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</si>
  <si>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</si>
  <si>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</si>
  <si>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</si>
  <si>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</si>
  <si>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</si>
  <si>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</si>
  <si>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</si>
  <si>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</si>
  <si>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</si>
  <si>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</si>
  <si>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</si>
  <si>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</si>
  <si>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</si>
  <si>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</si>
  <si>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</si>
  <si>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</si>
  <si>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</si>
  <si>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</si>
  <si>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</si>
  <si>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</si>
  <si>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</si>
  <si>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</si>
  <si>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</si>
  <si>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</si>
  <si>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</si>
  <si>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</si>
  <si>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</si>
  <si>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</si>
  <si>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</si>
  <si>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</si>
  <si>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</si>
  <si>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</si>
  <si>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</si>
  <si>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</si>
  <si>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</si>
  <si>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</si>
  <si>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</si>
  <si>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</si>
  <si>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</si>
  <si>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</si>
  <si>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</si>
  <si>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</si>
  <si>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</si>
  <si>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</si>
  <si>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</si>
  <si>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</si>
  <si>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</si>
  <si>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</si>
  <si>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</si>
  <si>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</si>
  <si>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</si>
  <si>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</si>
  <si>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</si>
  <si>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</si>
  <si>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</si>
  <si>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</si>
  <si>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</si>
  <si>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</si>
  <si>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</si>
  <si>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</si>
  <si>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</si>
  <si>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</si>
  <si>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</si>
  <si>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</si>
  <si>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</si>
  <si>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</si>
  <si>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</si>
  <si>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</si>
  <si>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</si>
  <si>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</si>
  <si>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</si>
  <si>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</si>
  <si>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</si>
  <si>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</si>
  <si>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</si>
  <si>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</si>
  <si>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</si>
  <si>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</si>
  <si>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</si>
  <si>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</si>
  <si>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</si>
  <si>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</si>
  <si>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</si>
  <si>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</si>
  <si>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</si>
  <si>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</si>
  <si>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</si>
  <si>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</si>
  <si>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</si>
  <si>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</si>
  <si>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</si>
  <si>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</si>
  <si>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</si>
  <si>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</si>
  <si>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</si>
  <si>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</si>
  <si>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</si>
  <si>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</si>
  <si>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</si>
  <si>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</si>
  <si>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</si>
  <si>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</si>
  <si>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</si>
  <si>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</si>
  <si>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</si>
  <si>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</si>
  <si>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</si>
  <si>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</si>
  <si>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</si>
  <si>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</si>
  <si>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</si>
  <si>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</si>
  <si>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</si>
  <si>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</si>
  <si>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</si>
  <si>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</si>
  <si>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</si>
  <si>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</si>
  <si>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</si>
  <si>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</si>
  <si>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</si>
  <si>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</si>
  <si>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</si>
  <si>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</si>
  <si>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</si>
  <si>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</si>
  <si>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</si>
  <si>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</si>
  <si>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</si>
  <si>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</si>
  <si>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</si>
  <si>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</si>
  <si>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</si>
  <si>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</si>
  <si>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</si>
  <si>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</si>
  <si>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</si>
  <si>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</si>
  <si>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</si>
  <si>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</si>
  <si>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</si>
  <si>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</si>
  <si>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</si>
  <si>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</si>
  <si>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</si>
  <si>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</si>
  <si>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</si>
  <si>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</si>
  <si>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</si>
  <si>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</si>
  <si>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</si>
  <si>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</si>
  <si>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</si>
  <si>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</si>
  <si>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</si>
  <si>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</si>
  <si>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</si>
  <si>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</si>
  <si>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</si>
  <si>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</si>
  <si>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</si>
  <si>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</si>
  <si>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</si>
  <si>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</si>
  <si>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</si>
  <si>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</si>
  <si>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</si>
  <si>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</si>
  <si>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</si>
  <si>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</si>
  <si>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</si>
  <si>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</si>
  <si>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</si>
  <si>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</si>
  <si>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</si>
  <si>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</si>
  <si>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</si>
  <si>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</si>
  <si>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</si>
  <si>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</si>
  <si>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</si>
  <si>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</si>
  <si>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</si>
  <si>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</si>
  <si>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</si>
  <si>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</si>
  <si>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</si>
  <si>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</si>
  <si>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</si>
  <si>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</si>
  <si>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</si>
  <si>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</si>
  <si>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</si>
  <si>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</si>
  <si>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</si>
  <si>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</si>
  <si>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</si>
  <si>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</si>
  <si>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</si>
  <si>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</si>
  <si>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</si>
  <si>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</si>
  <si>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</si>
  <si>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</si>
  <si>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</si>
  <si>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</si>
  <si>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</si>
  <si>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</si>
  <si>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</si>
  <si>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</si>
  <si>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</si>
  <si>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</si>
  <si>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</si>
  <si>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</si>
  <si>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</si>
  <si>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</si>
  <si>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</si>
  <si>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</si>
  <si>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</si>
  <si>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</si>
  <si>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</si>
  <si>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</si>
  <si>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</si>
  <si>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</si>
  <si>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</si>
  <si>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</si>
  <si>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</si>
  <si>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</si>
  <si>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</si>
  <si>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</si>
  <si>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</si>
  <si>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</si>
  <si>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</si>
  <si>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</si>
  <si>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</si>
  <si>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</si>
  <si>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</si>
  <si>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</si>
  <si>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</si>
  <si>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</si>
  <si>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</si>
  <si>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</si>
  <si>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</si>
  <si>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</si>
  <si>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</si>
  <si>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</si>
  <si>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</si>
  <si>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</si>
  <si>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</si>
  <si>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</si>
  <si>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</si>
  <si>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</si>
  <si>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</si>
  <si>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</si>
  <si>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</si>
  <si>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</si>
  <si>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</si>
  <si>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</si>
  <si>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</si>
  <si>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</si>
  <si>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</si>
  <si>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</si>
  <si>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</si>
  <si>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</si>
  <si>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</si>
  <si>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</si>
  <si>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</si>
  <si>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</si>
  <si>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</si>
  <si>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</si>
  <si>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</si>
  <si>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</si>
  <si>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</si>
  <si>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</si>
  <si>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</si>
  <si>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</si>
  <si>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</si>
  <si>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</si>
  <si>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</si>
  <si>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</si>
  <si>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</si>
  <si>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</si>
  <si>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</si>
  <si>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</si>
  <si>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</si>
  <si>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</si>
  <si>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</si>
  <si>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</si>
  <si>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</si>
  <si>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</si>
  <si>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</si>
  <si>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</si>
  <si>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</si>
  <si>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</si>
  <si>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</si>
  <si>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</si>
  <si>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</si>
  <si>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</si>
  <si>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</si>
  <si>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</si>
  <si>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</si>
  <si>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</si>
  <si>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</si>
  <si>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</si>
  <si>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</si>
  <si>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</si>
  <si>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</si>
  <si>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</si>
  <si>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</si>
  <si>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</si>
  <si>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</si>
  <si>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</si>
  <si>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</si>
  <si>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</si>
  <si>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</si>
  <si>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</si>
  <si>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</si>
  <si>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</si>
  <si>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</si>
  <si>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</si>
  <si>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</si>
  <si>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</si>
  <si>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</si>
  <si>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</si>
  <si>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</si>
  <si>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</si>
  <si>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</si>
  <si>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</si>
  <si>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</si>
  <si>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</si>
  <si>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</si>
  <si>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</si>
  <si>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</si>
  <si>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</si>
  <si>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</si>
  <si>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</si>
  <si>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</si>
  <si>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</si>
  <si>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</si>
  <si>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</si>
  <si>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</si>
  <si>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</si>
  <si>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</si>
  <si>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</si>
  <si>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</si>
  <si>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</si>
  <si>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</si>
  <si>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</si>
  <si>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</si>
  <si>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</si>
  <si>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</si>
  <si>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</si>
  <si>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</si>
  <si>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</si>
  <si>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</si>
  <si>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</si>
  <si>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</si>
  <si>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</si>
  <si>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</si>
  <si>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</si>
  <si>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</si>
  <si>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</si>
  <si>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</si>
  <si>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</si>
  <si>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</si>
  <si>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</si>
  <si>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</si>
  <si>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</si>
  <si>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</si>
  <si>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</si>
  <si>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</si>
  <si>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</si>
  <si>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</si>
  <si>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</si>
  <si>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</si>
  <si>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</si>
  <si>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</si>
  <si>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</si>
  <si>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</si>
  <si>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</si>
  <si>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</si>
  <si>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</si>
  <si>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</si>
  <si>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</si>
  <si>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</si>
  <si>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</si>
  <si>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</si>
  <si>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</si>
  <si>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</si>
  <si>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</si>
  <si>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</si>
  <si>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</si>
  <si>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</si>
  <si>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</si>
  <si>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</si>
  <si>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</si>
  <si>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</si>
  <si>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</si>
  <si>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</si>
  <si>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</si>
  <si>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</si>
  <si>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</si>
  <si>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</si>
  <si>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</si>
  <si>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</si>
  <si>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</si>
  <si>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</si>
  <si>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</si>
  <si>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</si>
  <si>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</si>
  <si>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</si>
  <si>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</si>
  <si>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</si>
  <si>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</si>
  <si>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</si>
  <si>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</si>
  <si>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</si>
  <si>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</si>
  <si>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</si>
  <si>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</si>
  <si>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</si>
  <si>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</si>
  <si>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</si>
  <si>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</si>
  <si>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</si>
  <si>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</si>
  <si>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</si>
  <si>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</si>
  <si>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</si>
  <si>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</si>
  <si>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</si>
  <si>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</si>
  <si>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</si>
  <si>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</si>
  <si>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</si>
  <si>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</si>
  <si>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</si>
  <si>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</si>
  <si>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</si>
  <si>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</si>
  <si>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</si>
  <si>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</si>
  <si>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</si>
  <si>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</si>
  <si>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</si>
  <si>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</si>
  <si>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</si>
  <si>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</si>
  <si>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</si>
  <si>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</si>
  <si>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</si>
  <si>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</si>
  <si>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</si>
  <si>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</si>
  <si>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</si>
  <si>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</si>
  <si>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</si>
  <si>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</si>
  <si>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</si>
  <si>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</si>
  <si>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</si>
  <si>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</si>
  <si>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</si>
  <si>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</si>
  <si>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</si>
  <si>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</si>
  <si>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</si>
  <si>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</si>
  <si>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</si>
  <si>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</si>
  <si>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</si>
  <si>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</si>
  <si>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</si>
  <si>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</si>
  <si>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</si>
  <si>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</si>
  <si>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</si>
  <si>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</si>
  <si>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</si>
  <si>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</si>
  <si>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</si>
  <si>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</si>
  <si>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</si>
  <si>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</si>
  <si>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</si>
  <si>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</si>
  <si>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</si>
  <si>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</si>
  <si>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</si>
  <si>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</si>
  <si>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</si>
  <si>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</si>
  <si>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</si>
  <si>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</si>
  <si>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</si>
  <si>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</si>
  <si>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</si>
  <si>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</si>
  <si>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</si>
  <si>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</si>
  <si>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</si>
  <si>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</si>
  <si>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</si>
  <si>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</si>
  <si>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</si>
  <si>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</si>
  <si>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</si>
  <si>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</si>
  <si>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</si>
  <si>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</si>
  <si>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</si>
  <si>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</si>
  <si>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</si>
  <si>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</si>
  <si>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</si>
  <si>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</si>
  <si>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</si>
  <si>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</si>
  <si>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</si>
  <si>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</si>
  <si>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</si>
  <si>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</si>
  <si>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</si>
  <si>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</si>
  <si>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</si>
  <si>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</si>
  <si>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</si>
  <si>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</si>
  <si>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</si>
  <si>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</si>
  <si>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</si>
  <si>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</si>
  <si>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</si>
  <si>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</si>
  <si>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</si>
  <si>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</si>
  <si>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</si>
  <si>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</si>
  <si>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</si>
  <si>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</si>
  <si>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</si>
  <si>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</si>
  <si>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</si>
  <si>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</si>
  <si>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</si>
  <si>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</si>
  <si>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</si>
  <si>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</si>
  <si>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</si>
  <si>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</si>
  <si>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</si>
  <si>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</si>
  <si>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</si>
  <si>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</si>
  <si>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</si>
  <si>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</si>
  <si>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</si>
  <si>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</si>
  <si>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</si>
  <si>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</si>
  <si>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</si>
  <si>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</si>
  <si>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</si>
  <si>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</si>
  <si>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</si>
  <si>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</si>
  <si>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</si>
  <si>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</si>
  <si>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</si>
  <si>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</si>
  <si>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</si>
  <si>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</si>
  <si>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</si>
  <si>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</si>
  <si>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</si>
  <si>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</si>
  <si>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</si>
  <si>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</si>
  <si>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</si>
  <si>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</si>
  <si>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</si>
  <si>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</si>
  <si>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</si>
  <si>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</si>
  <si>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</si>
  <si>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</si>
  <si>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</si>
  <si>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</si>
  <si>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</si>
  <si>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</si>
  <si>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</si>
  <si>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</si>
  <si>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</si>
  <si>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</si>
  <si>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</si>
  <si>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</si>
  <si>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</si>
  <si>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</si>
  <si>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</si>
  <si>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</si>
  <si>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</si>
  <si>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</si>
  <si>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</si>
  <si>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</si>
  <si>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</si>
  <si>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</si>
  <si>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</si>
  <si>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</si>
  <si>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</si>
  <si>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</si>
  <si>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</si>
  <si>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</si>
  <si>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</si>
  <si>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</si>
  <si>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</si>
  <si>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</si>
  <si>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</si>
  <si>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</si>
  <si>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</si>
  <si>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</si>
  <si>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</si>
  <si>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</si>
  <si>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</si>
  <si>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</si>
  <si>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</si>
  <si>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</si>
  <si>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</si>
  <si>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</si>
  <si>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</si>
  <si>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</si>
  <si>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</si>
  <si>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</si>
  <si>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</si>
  <si>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</si>
  <si>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</si>
  <si>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</si>
  <si>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</si>
  <si>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</si>
  <si>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</si>
  <si>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</si>
  <si>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</si>
  <si>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</si>
  <si>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</si>
  <si>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</si>
  <si>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</si>
  <si>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</si>
  <si>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</si>
  <si>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</si>
  <si>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</si>
  <si>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</si>
  <si>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</si>
  <si>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</si>
  <si>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</si>
  <si>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</si>
  <si>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</si>
  <si>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</si>
  <si>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</si>
  <si>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</si>
  <si>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</si>
  <si>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</si>
  <si>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</si>
  <si>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</si>
  <si>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</si>
  <si>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</si>
  <si>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</si>
  <si>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</si>
  <si>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</si>
  <si>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</si>
  <si>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</si>
  <si>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</si>
  <si>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</si>
  <si>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</si>
  <si>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</si>
  <si>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</si>
  <si>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</si>
  <si>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</si>
  <si>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</si>
  <si>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</si>
  <si>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</si>
  <si>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</si>
  <si>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</si>
  <si>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</si>
  <si>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</si>
  <si>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</si>
  <si>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</si>
  <si>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</si>
  <si>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</si>
  <si>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</si>
  <si>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</si>
  <si>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</si>
  <si>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</si>
  <si>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</si>
  <si>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</si>
  <si>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</si>
  <si>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</si>
  <si>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</si>
  <si>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</si>
  <si>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</si>
  <si>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</si>
  <si>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</si>
  <si>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</si>
  <si>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</si>
  <si>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</si>
  <si>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</si>
  <si>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</si>
  <si>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</si>
  <si>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</si>
  <si>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</si>
  <si>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</si>
  <si>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</si>
  <si>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</si>
  <si>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</si>
  <si>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</si>
  <si>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</si>
  <si>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</si>
  <si>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</si>
  <si>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</si>
  <si>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</si>
  <si>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</si>
  <si>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</si>
  <si>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</si>
  <si>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</si>
  <si>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</si>
  <si>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</si>
  <si>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</si>
  <si>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</si>
  <si>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</si>
  <si>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</si>
  <si>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</si>
  <si>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</si>
  <si>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</si>
  <si>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</si>
  <si>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</si>
  <si>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</si>
  <si>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</si>
  <si>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</si>
  <si>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</si>
  <si>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</si>
  <si>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</si>
  <si>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</si>
  <si>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</si>
  <si>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</si>
  <si>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</si>
  <si>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</si>
  <si>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</si>
  <si>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</si>
  <si>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</si>
  <si>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</si>
  <si>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</si>
  <si>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</si>
  <si>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</si>
  <si>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</si>
  <si>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</si>
  <si>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</si>
  <si>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</si>
  <si>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</si>
  <si>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</si>
  <si>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</si>
  <si>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</si>
  <si>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</si>
  <si>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</si>
  <si>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</si>
  <si>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</si>
  <si>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</si>
  <si>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</si>
  <si>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</si>
  <si>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</si>
  <si>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</si>
  <si>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</si>
  <si>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</si>
  <si>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</si>
  <si>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</si>
  <si>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</si>
  <si>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</si>
  <si>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</si>
  <si>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</si>
  <si>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</si>
  <si>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</si>
  <si>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</si>
  <si>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</si>
  <si>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</si>
  <si>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</si>
  <si>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</si>
  <si>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</si>
  <si>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</si>
  <si>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</si>
  <si>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</si>
  <si>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</si>
  <si>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</si>
  <si>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</si>
  <si>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</si>
  <si>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</si>
  <si>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</si>
  <si>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</si>
  <si>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</si>
  <si>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</si>
  <si>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</si>
  <si>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</si>
  <si>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</si>
  <si>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</si>
  <si>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</si>
  <si>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</si>
  <si>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</si>
  <si>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</si>
  <si>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</si>
  <si>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</si>
  <si>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</si>
  <si>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</si>
  <si>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</si>
  <si>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</si>
  <si>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</si>
  <si>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</si>
  <si>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</si>
  <si>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</si>
  <si>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</si>
  <si>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</si>
  <si>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</si>
  <si>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</si>
  <si>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</si>
  <si>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</si>
  <si>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</si>
  <si>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</si>
  <si>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</si>
  <si>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</si>
  <si>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</si>
  <si>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</si>
  <si>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</si>
  <si>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</si>
  <si>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</si>
  <si>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</si>
  <si>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</si>
  <si>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</si>
  <si>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</si>
  <si>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</si>
  <si>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</si>
  <si>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</si>
  <si>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</si>
  <si>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</si>
  <si>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</si>
  <si>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</si>
  <si>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</si>
  <si>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</si>
  <si>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</si>
  <si>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</si>
  <si>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</si>
  <si>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</si>
  <si>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</si>
  <si>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</si>
  <si>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</si>
  <si>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</si>
  <si>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</si>
  <si>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</si>
  <si>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</si>
  <si>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</si>
  <si>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</si>
  <si>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</si>
  <si>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</si>
  <si>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</si>
  <si>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</si>
  <si>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</si>
  <si>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</si>
  <si>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</si>
  <si>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</si>
  <si>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</si>
  <si>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</si>
  <si>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</si>
  <si>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</si>
  <si>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</si>
  <si>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</si>
  <si>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</si>
  <si>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</si>
  <si>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</si>
  <si>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</si>
  <si>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</si>
  <si>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</si>
  <si>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</si>
  <si>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</si>
  <si>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</si>
  <si>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</si>
  <si>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</si>
  <si>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</si>
  <si>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</si>
  <si>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</si>
  <si>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</si>
  <si>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</si>
  <si>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</si>
  <si>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</si>
  <si>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</si>
  <si>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</si>
  <si>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</si>
  <si>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</si>
  <si>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</si>
  <si>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</si>
  <si>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</si>
  <si>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</si>
  <si>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</si>
  <si>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</si>
  <si>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</si>
  <si>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</si>
  <si>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</si>
  <si>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</si>
  <si>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</si>
  <si>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</si>
  <si>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</si>
  <si>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</si>
  <si>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</si>
  <si>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</si>
  <si>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</si>
  <si>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</si>
  <si>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</si>
  <si>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</si>
  <si>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</si>
  <si>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</si>
  <si>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</si>
  <si>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</si>
  <si>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</si>
  <si>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</si>
  <si>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</si>
  <si>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</si>
  <si>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</si>
  <si>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</si>
  <si>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</si>
  <si>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</si>
  <si>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</si>
  <si>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</si>
  <si>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</si>
  <si>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</si>
  <si>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</si>
  <si>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</si>
  <si>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</si>
  <si>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</si>
  <si>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</si>
  <si>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</si>
  <si>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</si>
  <si>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</si>
  <si>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</si>
  <si>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</si>
  <si>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</si>
  <si>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</si>
  <si>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</si>
  <si>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</si>
  <si>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</si>
  <si>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</si>
  <si>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</si>
  <si>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</si>
  <si>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</si>
  <si>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</si>
  <si>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</si>
  <si>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</si>
  <si>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</si>
  <si>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</si>
  <si>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</si>
  <si>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</si>
  <si>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</si>
  <si>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</si>
  <si>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</si>
  <si>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</si>
  <si>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</si>
  <si>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</si>
  <si>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</si>
  <si>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</si>
  <si>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</si>
  <si>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</si>
  <si>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</si>
  <si>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</si>
  <si>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</si>
  <si>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</si>
  <si>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</si>
  <si>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</si>
  <si>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</si>
  <si>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</si>
  <si>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</si>
  <si>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</si>
  <si>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</si>
  <si>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</si>
  <si>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</si>
  <si>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</si>
  <si>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</si>
  <si>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</si>
  <si>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</si>
  <si>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</si>
  <si>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</si>
  <si>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</si>
  <si>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</si>
  <si>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</si>
  <si>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</si>
  <si>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</si>
  <si>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</si>
  <si>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</si>
  <si>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</si>
  <si>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</si>
  <si>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</si>
  <si>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</si>
  <si>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</si>
  <si>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</si>
  <si>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</si>
  <si>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</si>
  <si>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</si>
  <si>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</si>
  <si>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</si>
  <si>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</si>
  <si>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</si>
  <si>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</si>
  <si>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</si>
  <si>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</si>
  <si>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</si>
  <si>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</si>
  <si>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</si>
  <si>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</si>
  <si>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</si>
  <si>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</si>
  <si>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</si>
  <si>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</si>
  <si>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</si>
  <si>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</si>
  <si>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</si>
  <si>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</si>
  <si>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</si>
  <si>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</si>
  <si>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</si>
  <si>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</si>
  <si>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</si>
  <si>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</si>
  <si>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</si>
  <si>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</si>
  <si>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</si>
  <si>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</si>
  <si>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</si>
  <si>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</si>
  <si>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</si>
  <si>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</si>
  <si>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</si>
  <si>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</si>
  <si>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</si>
  <si>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</si>
  <si>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</si>
  <si>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</si>
  <si>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</si>
  <si>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</si>
  <si>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</si>
  <si>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</si>
  <si>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</si>
  <si>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</si>
  <si>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</si>
  <si>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</si>
  <si>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</si>
  <si>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</si>
  <si>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</si>
  <si>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</si>
  <si>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</si>
  <si>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</si>
  <si>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</si>
  <si>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</si>
  <si>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</si>
  <si>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</si>
  <si>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</si>
  <si>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</si>
  <si>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</si>
  <si>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</si>
  <si>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</si>
  <si>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</si>
  <si>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</si>
  <si>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</si>
  <si>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</si>
  <si>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</si>
  <si>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</si>
  <si>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</si>
  <si>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</si>
  <si>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</si>
  <si>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</si>
  <si>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</si>
  <si>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</si>
  <si>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</si>
  <si>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</si>
  <si>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</si>
  <si>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</si>
  <si>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</si>
  <si>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</si>
  <si>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</si>
  <si>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</si>
  <si>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</si>
  <si>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</si>
  <si>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</si>
  <si>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</si>
  <si>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</si>
  <si>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</si>
  <si>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</si>
  <si>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</si>
  <si>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</si>
  <si>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</si>
  <si>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</si>
  <si>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</si>
  <si>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letecké športy - bežné transfery</t>
  </si>
  <si>
    <t>10190018</t>
  </si>
  <si>
    <t>Audítorské služby</t>
  </si>
  <si>
    <t>36334715</t>
  </si>
  <si>
    <t>Audit consults, s.r.o.</t>
  </si>
  <si>
    <t>2019002</t>
  </si>
  <si>
    <t>Výmena batérií do bezp. prístroja parašutistov</t>
  </si>
  <si>
    <t>43653049</t>
  </si>
  <si>
    <t>Ján Vrbický - ex3em</t>
  </si>
  <si>
    <t>1539011061</t>
  </si>
  <si>
    <t>Paušálny poplatok - údržba dodávk. Automobilu OPEL VIVARO ZA-193HR</t>
  </si>
  <si>
    <t>36190390</t>
  </si>
  <si>
    <t>QUBE Slovakia s.r.o.</t>
  </si>
  <si>
    <t>DF 19/001</t>
  </si>
  <si>
    <t>DF 19/018</t>
  </si>
  <si>
    <t>1539016208</t>
  </si>
  <si>
    <t>17067006</t>
  </si>
  <si>
    <t>Aeroklub Prievidza</t>
  </si>
  <si>
    <t>Štartovné, ME v bezm. lietaní Prievidza, 6.-21.7.2019, 6 x 650.-€ (Kožár,Divok,Sobek,Jančík, Foltín,Kuvik)</t>
  </si>
  <si>
    <t>Štartovné, MS - juniorov v bezmotorovom lietaní, Szeged (HU), 24.7.-4.8.2019, 6 x 650.- (Surovčík, Beliansky, Šiška, Divoková, Posluch, Kacvinský)</t>
  </si>
  <si>
    <t>Délvidéki Aeroclub 1930, Szeged (HU)</t>
  </si>
  <si>
    <t>Štartovné, MS v tunelovom lietaní (FR), 16.-20.04.2019 (Koloszi, Lačná, Piliar, Novák, Kremmer)</t>
  </si>
  <si>
    <t>FAI Lausanne (CH)</t>
  </si>
  <si>
    <t>FAI - členský ročný poplatok 5100.-CHF do svetovej športovej organizácie</t>
  </si>
  <si>
    <t>Štartovné, ME modelov F1D, 5.-7.7.2019, Tachov (ČR), (Tréger, P.Polonec, M.Polonec)</t>
  </si>
  <si>
    <t>45942498</t>
  </si>
  <si>
    <t>Hurricane Factory Tatralandia s.r.o.</t>
  </si>
  <si>
    <t>192022</t>
  </si>
  <si>
    <t>Letový čas na M-SR v tunelovom lietaní, 90 min.</t>
  </si>
  <si>
    <t>Idrep19-002</t>
  </si>
  <si>
    <t>DF 19/013</t>
  </si>
  <si>
    <t>Idrep19-003</t>
  </si>
  <si>
    <t>ZDF19001</t>
  </si>
  <si>
    <t>DF 19/029</t>
  </si>
  <si>
    <t>Idrep19-005</t>
  </si>
  <si>
    <t>Idrep19-006</t>
  </si>
  <si>
    <t>DF 19/040</t>
  </si>
  <si>
    <t>DF 19/042</t>
  </si>
  <si>
    <t>DF19/046</t>
  </si>
  <si>
    <t>E025/2019</t>
  </si>
  <si>
    <t>IT práce na IS športu</t>
  </si>
  <si>
    <t>40391639</t>
  </si>
  <si>
    <t>Mgr. Ľubomír Striežovský</t>
  </si>
  <si>
    <t>Idrep19-008</t>
  </si>
  <si>
    <t>d - Ján Šabľa, Dalibor Gonda</t>
  </si>
  <si>
    <t>Idrep19-009</t>
  </si>
  <si>
    <t>Štartovné MS F3K, 14.-20.07.2019, Jakabszálás (H)  Malák,Smyčka,Šuňak,Plevza,Beták</t>
  </si>
  <si>
    <t>Štartovné MS v motorovom lietaní, Castelón (ESP), 10.-16.06.2019,  (Kumorovitz,Pohanka,Šabľa st.,Šošovička)</t>
  </si>
  <si>
    <t>Štartovné MS v motorovom lietaní, Castelón (ESP), 10.-16.06.2019, - TOP TÍM (Šabľa, Pohanková-Team manager)</t>
  </si>
  <si>
    <t>Idrep19-010</t>
  </si>
  <si>
    <t>Štartovné ME F3J vetroňov, 28.07.-03.09.2019, Wloclawek (PL), (Littva,Kováč,Bartek, Haluška, Nemček)</t>
  </si>
  <si>
    <t>Aeroclub of Wloclawek (PL)</t>
  </si>
  <si>
    <t>Real Federacion Aeronautica Espanol (ESP)</t>
  </si>
  <si>
    <t>Idrep19-011</t>
  </si>
  <si>
    <t>Štartovné ME upútaných modelov Pazardzhik (BG), 14.-20.07.2019, (Gašparová,Gašpar,Dolobáč,Burger, Schrek)</t>
  </si>
  <si>
    <t>Idrep19-012</t>
  </si>
  <si>
    <t>Refundácia nákladov na prenájom dodávky na ME upútaných modelov Pazardzhik (BG), 14.-20.07.2019, (Gašparová,Gašpar,Dolobáč,Burger, Schrek)</t>
  </si>
  <si>
    <t>2019139PF</t>
  </si>
  <si>
    <t>36574783</t>
  </si>
  <si>
    <t>Bulgarian Aeromodeling Federation (BG)</t>
  </si>
  <si>
    <t>Hotcar s.r.o., Košice</t>
  </si>
  <si>
    <t>DF 19/053</t>
  </si>
  <si>
    <t>DF 19/048</t>
  </si>
  <si>
    <t>1539021373</t>
  </si>
  <si>
    <t>d - Michal Žitňan st.</t>
  </si>
  <si>
    <t>Idrep19-007</t>
  </si>
  <si>
    <t>Refundácia nákladov - TOP TÍM - nákup modelárskeho materiálu</t>
  </si>
  <si>
    <t>Union of Modellers of Czech Republic  (ČR)</t>
  </si>
  <si>
    <t>Federation Francaise de parachutism (FR)</t>
  </si>
  <si>
    <t>Magyar Modellezésert Alapítvány (HU)</t>
  </si>
</sst>
</file>

<file path=xl/styles.xml><?xml version="1.0" encoding="utf-8"?>
<styleSheet xmlns="http://schemas.openxmlformats.org/spreadsheetml/2006/main">
  <numFmts count="2">
    <numFmt numFmtId="164" formatCode="dd/mm/yy;@"/>
    <numFmt numFmtId="165" formatCode="dd/mm/yyyy;@"/>
  </numFmts>
  <fonts count="7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37">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00">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topLeftCell="A82"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89" t="s">
        <v>603</v>
      </c>
      <c r="D1" s="289"/>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0" t="s">
        <v>604</v>
      </c>
      <c r="D19" s="291"/>
    </row>
    <row r="20" spans="1:4" ht="13.5" thickBot="1">
      <c r="C20" s="287">
        <v>1</v>
      </c>
      <c r="D20" s="288"/>
    </row>
    <row r="21" spans="1:4" ht="78" customHeight="1">
      <c r="A21" s="36" t="s">
        <v>984</v>
      </c>
      <c r="C21" s="31">
        <v>0.65</v>
      </c>
      <c r="D21" s="32">
        <v>0.35</v>
      </c>
    </row>
    <row r="22" spans="1:4" ht="13.5" thickBot="1">
      <c r="C22" s="287">
        <v>1</v>
      </c>
      <c r="D22" s="288"/>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29" t="str">
        <f>Spolu!C3&amp;", "&amp;Spolu!C6</f>
        <v>Slovenský národný aeroklub generála Milana Rastislava Štefánika, Pri Rajčianke 49, Žilina, 010 01</v>
      </c>
      <c r="B1" s="329"/>
      <c r="C1" s="329"/>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0" t="s">
        <v>1037</v>
      </c>
      <c r="F3" s="331"/>
      <c r="N3" s="203" t="str">
        <f t="shared" si="0"/>
        <v>c - príspevok Slovenskému olympijskému výboru</v>
      </c>
      <c r="O3" s="203" t="s">
        <v>233</v>
      </c>
      <c r="P3" s="203" t="s">
        <v>1194</v>
      </c>
    </row>
    <row r="4" spans="1:16" ht="45.75" customHeight="1">
      <c r="E4" s="331"/>
      <c r="F4" s="331"/>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32" t="s">
        <v>1021</v>
      </c>
      <c r="B12" s="332"/>
      <c r="C12" s="332"/>
      <c r="D12" s="204"/>
      <c r="E12" s="204"/>
      <c r="F12" s="283" t="s">
        <v>1276</v>
      </c>
      <c r="G12" s="204"/>
    </row>
    <row r="13" spans="1:16" ht="45" customHeight="1">
      <c r="F13" s="283" t="s">
        <v>1277</v>
      </c>
    </row>
    <row r="14" spans="1:16" ht="51.75" customHeight="1">
      <c r="A14" s="33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33"/>
      <c r="C14" s="333"/>
      <c r="F14" s="284" t="s">
        <v>1031</v>
      </c>
    </row>
    <row r="15" spans="1:16" ht="32.1" customHeight="1">
      <c r="A15" s="205" t="s">
        <v>1022</v>
      </c>
      <c r="B15" s="334"/>
      <c r="C15" s="335"/>
    </row>
    <row r="16" spans="1:16" ht="32.1" customHeight="1">
      <c r="A16" s="205" t="s">
        <v>1023</v>
      </c>
      <c r="B16" s="334"/>
      <c r="C16" s="335"/>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00677604</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28" t="s">
        <v>1039</v>
      </c>
      <c r="C23" s="328"/>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36" t="s">
        <v>796</v>
      </c>
      <c r="B2" s="336"/>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50" activePane="bottomLeft" state="frozen"/>
      <selection pane="bottomLeft" activeCell="E8" sqref="E8"/>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2" t="s">
        <v>631</v>
      </c>
      <c r="B1" s="292"/>
      <c r="C1" s="292"/>
      <c r="D1" s="292"/>
      <c r="E1" s="292"/>
      <c r="F1" s="292"/>
      <c r="G1" s="292"/>
      <c r="H1" s="292"/>
      <c r="I1" s="77"/>
      <c r="J1" s="55"/>
    </row>
    <row r="2" spans="1:11" s="56" customFormat="1" ht="15.75">
      <c r="A2" s="298" t="s">
        <v>1265</v>
      </c>
      <c r="B2" s="298"/>
      <c r="C2" s="298"/>
      <c r="D2" s="298"/>
      <c r="E2" s="298"/>
      <c r="F2" s="298"/>
      <c r="G2" s="298"/>
      <c r="H2" s="296" t="s">
        <v>1189</v>
      </c>
      <c r="I2" s="296"/>
      <c r="J2" s="57"/>
    </row>
    <row r="3" spans="1:11" s="56" customFormat="1" ht="15">
      <c r="A3" s="58"/>
      <c r="B3" s="59"/>
      <c r="C3" s="59"/>
      <c r="D3" s="58"/>
      <c r="E3" s="58"/>
      <c r="F3" s="58"/>
      <c r="G3" s="60"/>
      <c r="H3" s="297">
        <v>43496</v>
      </c>
      <c r="I3" s="297"/>
      <c r="J3" s="57"/>
    </row>
    <row r="4" spans="1:11" s="56" customFormat="1" ht="15.75" customHeight="1">
      <c r="A4" s="61" t="s">
        <v>593</v>
      </c>
      <c r="B4" s="293" t="s">
        <v>632</v>
      </c>
      <c r="C4" s="294"/>
      <c r="D4" s="294"/>
      <c r="E4" s="295"/>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299" priority="7" stopIfTrue="1">
      <formula>$A8&lt;&gt;""</formula>
    </cfRule>
  </conditionalFormatting>
  <conditionalFormatting sqref="D8:H2883 D2884:D2911">
    <cfRule type="expression" dxfId="298" priority="6" stopIfTrue="1">
      <formula>$A8&lt;&gt;""</formula>
    </cfRule>
  </conditionalFormatting>
  <conditionalFormatting sqref="A8:A2911">
    <cfRule type="expression" dxfId="297" priority="5" stopIfTrue="1">
      <formula>$A8&lt;&gt;""</formula>
    </cfRule>
  </conditionalFormatting>
  <conditionalFormatting sqref="B2884:C2886">
    <cfRule type="expression" dxfId="296" priority="4" stopIfTrue="1">
      <formula>$A2884&lt;&gt;""</formula>
    </cfRule>
  </conditionalFormatting>
  <conditionalFormatting sqref="D2884:H2886">
    <cfRule type="expression" dxfId="295" priority="3" stopIfTrue="1">
      <formula>$A2884&lt;&gt;""</formula>
    </cfRule>
  </conditionalFormatting>
  <conditionalFormatting sqref="A2884:A2886">
    <cfRule type="expression" dxfId="294" priority="2" stopIfTrue="1">
      <formula>$A2884&lt;&gt;""</formula>
    </cfRule>
  </conditionalFormatting>
  <conditionalFormatting sqref="I8:I76">
    <cfRule type="expression" dxfId="29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H9" sqref="H9"/>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1" t="s">
        <v>630</v>
      </c>
      <c r="B1" s="302"/>
      <c r="C1" s="245">
        <v>43585</v>
      </c>
      <c r="D1" s="41"/>
      <c r="G1" s="43">
        <v>43496</v>
      </c>
    </row>
    <row r="2" spans="1:7" ht="15">
      <c r="A2" s="44"/>
      <c r="B2" s="44"/>
      <c r="G2" s="43">
        <v>43524</v>
      </c>
    </row>
    <row r="3" spans="1:7" ht="14.25">
      <c r="A3" s="46" t="s">
        <v>1015</v>
      </c>
      <c r="B3" s="299" t="str">
        <f>INDEX(Adr!B:B,Doklady!B102+1)</f>
        <v>Slovenský národný aeroklub generála Milana Rastislava Štefánika</v>
      </c>
      <c r="C3" s="299"/>
      <c r="D3" s="299"/>
      <c r="G3" s="43">
        <v>43555</v>
      </c>
    </row>
    <row r="4" spans="1:7" ht="14.25">
      <c r="A4" s="46" t="s">
        <v>625</v>
      </c>
      <c r="B4" s="45" t="str">
        <f>RIGHT("0000"&amp;INDEX(Adr!A:A,Doklady!B102+1),8)</f>
        <v>00677604</v>
      </c>
      <c r="G4" s="43">
        <v>43585</v>
      </c>
    </row>
    <row r="5" spans="1:7" ht="14.25">
      <c r="A5" s="46" t="s">
        <v>626</v>
      </c>
      <c r="B5" s="45" t="str">
        <f>INDEX(Adr!D:D,Doklady!B102+1)&amp;", "&amp;INDEX(Adr!E:E,Doklady!B102+1)</f>
        <v>Pri Rajčianke 49, Žilina</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94012</v>
      </c>
      <c r="G11" s="43">
        <v>43799</v>
      </c>
    </row>
    <row r="12" spans="1:7" ht="14.25">
      <c r="A12" s="198" t="s">
        <v>10</v>
      </c>
      <c r="B12" s="199" t="s">
        <v>228</v>
      </c>
      <c r="C12" s="246">
        <v>59167</v>
      </c>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153179</v>
      </c>
      <c r="G15" s="43"/>
    </row>
    <row r="16" spans="1:7" ht="14.25">
      <c r="G16" s="43"/>
    </row>
    <row r="17" spans="1:5" ht="72" customHeight="1">
      <c r="A17" s="300" t="s">
        <v>1016</v>
      </c>
      <c r="B17" s="300"/>
      <c r="C17" s="300"/>
      <c r="D17" s="300"/>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999"/>
  <sheetViews>
    <sheetView tabSelected="1" topLeftCell="A124" zoomScaleNormal="100" workbookViewId="0">
      <selection activeCell="G114" sqref="G114"/>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59" t="str">
        <f>IF(ROW()&lt;=B$3,INDEX(FP!F:F,B$2+ROW()-1)&amp;" - "&amp;INDEX(FP!C:C,B$2+ROW()-1),"")</f>
        <v>a - letecké športy - bežné transfery</v>
      </c>
      <c r="B1" s="162" t="str">
        <f>INDEX(Adr!A:A,B102+1)</f>
        <v>00677604</v>
      </c>
      <c r="C1" s="160">
        <f>IF(ROW()&lt;=B$3,INDEX(FP!E:E,B$2+ROW()-1),"")</f>
        <v>0</v>
      </c>
      <c r="D1" s="113" t="str">
        <f>IF(ROW()&lt;=B$3,INDEX(FP!F:F,B$2+ROW()-1),"")</f>
        <v>a</v>
      </c>
      <c r="E1" s="113" t="str">
        <f>IF(ROW()&lt;=B$3,INDEX(FP!G:G,B$2+ROW()-1),"")</f>
        <v>026 02</v>
      </c>
      <c r="F1" s="113"/>
      <c r="G1" s="114" t="str">
        <f>IF(ROW()&lt;=B$3,INDEX(FP!C:C,B$2+ROW()-1),"")</f>
        <v>letecké športy - bežné transfery</v>
      </c>
      <c r="H1" s="110">
        <f t="shared" ref="H1:H32" si="0">IF(ROW()&lt;=B$3,SUMIF(A$107:A$10041,A1,H$107:H$10041),"")</f>
        <v>23222.020000000004</v>
      </c>
      <c r="I1" s="158">
        <f t="shared" ref="I1:I32" si="1">IF(ROW()&lt;=B$3,SUMIFS(H$103:H$50041,A$103:A$50041,J1,I$103:I$50041,K1),"")</f>
        <v>0</v>
      </c>
      <c r="J1" s="157" t="str">
        <f>$A1</f>
        <v>a - letecké športy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d - Igor Burger</v>
      </c>
      <c r="B2" s="163">
        <f>MATCH(B1,FP!A:A,0)</f>
        <v>117</v>
      </c>
      <c r="C2" s="160">
        <f>IF(ROW()&lt;=B$3,INDEX(FP!E:E,B$2+ROW()-1),"")</f>
        <v>0</v>
      </c>
      <c r="D2" s="113" t="str">
        <f>IF(ROW()&lt;=B$3,INDEX(FP!F:F,B$2+ROW()-1),"")</f>
        <v>d</v>
      </c>
      <c r="E2" s="113" t="str">
        <f>IF(ROW()&lt;=B$3,INDEX(FP!G:G,B$2+ROW()-1),"")</f>
        <v>026 03</v>
      </c>
      <c r="F2" s="113"/>
      <c r="G2" s="114" t="str">
        <f>IF(ROW()&lt;=B$3,INDEX(FP!C:C,B$2+ROW()-1),"")</f>
        <v>Igor Burger</v>
      </c>
      <c r="H2" s="110">
        <f t="shared" si="0"/>
        <v>0</v>
      </c>
      <c r="I2" s="158">
        <f t="shared" si="1"/>
        <v>0</v>
      </c>
      <c r="J2" s="157" t="str">
        <f>$A2</f>
        <v>d - Igor Burger</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d - Ján Koťuha</v>
      </c>
      <c r="B3" s="164">
        <f>COUNTIF(FP!A:A,Doklady!B1)</f>
        <v>8</v>
      </c>
      <c r="C3" s="160">
        <f>IF(ROW()&lt;=B$3,INDEX(FP!E:E,B$2+ROW()-1),"")</f>
        <v>0</v>
      </c>
      <c r="D3" s="113" t="str">
        <f>IF(ROW()&lt;=B$3,INDEX(FP!F:F,B$2+ROW()-1),"")</f>
        <v>d</v>
      </c>
      <c r="E3" s="113" t="str">
        <f>IF(ROW()&lt;=B$3,INDEX(FP!G:G,B$2+ROW()-1),"")</f>
        <v>026 03</v>
      </c>
      <c r="F3" s="113"/>
      <c r="G3" s="114" t="str">
        <f>IF(ROW()&lt;=B$3,INDEX(FP!C:C,B$2+ROW()-1),"")</f>
        <v>Ján Koťuha</v>
      </c>
      <c r="H3" s="110">
        <f t="shared" si="0"/>
        <v>0</v>
      </c>
      <c r="I3" s="158">
        <f t="shared" si="1"/>
        <v>0</v>
      </c>
      <c r="J3" s="157" t="str">
        <f t="shared" ref="J3:J66" si="2">$A3</f>
        <v>d - Ján Koťuha</v>
      </c>
      <c r="K3" s="148">
        <v>99</v>
      </c>
      <c r="L3" s="146" t="str">
        <f>$A2</f>
        <v>d - Igor Burger</v>
      </c>
      <c r="M3" s="147">
        <v>99</v>
      </c>
      <c r="N3" s="133"/>
      <c r="O3" s="133"/>
      <c r="P3" s="133"/>
      <c r="Q3" s="133"/>
      <c r="R3" s="133"/>
      <c r="S3" s="133"/>
      <c r="T3" s="133"/>
      <c r="U3" s="133"/>
      <c r="V3" s="133"/>
      <c r="W3" s="133"/>
      <c r="X3" s="133"/>
    </row>
    <row r="4" spans="1:24" s="6" customFormat="1" ht="12" hidden="1" thickBot="1">
      <c r="A4" s="109" t="str">
        <f>IF(ROW()&lt;=B$3,INDEX(FP!F:F,B$2+ROW()-1)&amp;" - "&amp;INDEX(FP!C:C,B$2+ROW()-1),"")</f>
        <v>d - Ján Šabľa, Dalibor Gonda</v>
      </c>
      <c r="B4" s="161"/>
      <c r="C4" s="112">
        <f>IF(ROW()&lt;=B$3,INDEX(FP!E:E,B$2+ROW()-1),"")</f>
        <v>0</v>
      </c>
      <c r="D4" s="113" t="str">
        <f>IF(ROW()&lt;=B$3,INDEX(FP!F:F,B$2+ROW()-1),"")</f>
        <v>d</v>
      </c>
      <c r="E4" s="113" t="str">
        <f>IF(ROW()&lt;=B$3,INDEX(FP!G:G,B$2+ROW()-1),"")</f>
        <v>026 03</v>
      </c>
      <c r="F4" s="113"/>
      <c r="G4" s="114" t="str">
        <f>IF(ROW()&lt;=B$3,INDEX(FP!C:C,B$2+ROW()-1),"")</f>
        <v>Ján Šabľa, Dalibor Gonda</v>
      </c>
      <c r="H4" s="110">
        <f t="shared" si="0"/>
        <v>900</v>
      </c>
      <c r="I4" s="158">
        <f t="shared" si="1"/>
        <v>0</v>
      </c>
      <c r="J4" s="157" t="str">
        <f t="shared" si="2"/>
        <v>d - Ján Šabľa, Dalibor Gonda</v>
      </c>
      <c r="K4" s="148">
        <v>99</v>
      </c>
      <c r="L4" s="149" t="s">
        <v>952</v>
      </c>
      <c r="M4" s="150" t="s">
        <v>959</v>
      </c>
    </row>
    <row r="5" spans="1:24" s="6" customFormat="1" ht="12" hidden="1" thickBot="1">
      <c r="A5" s="109" t="str">
        <f>IF(ROW()&lt;=B$3,INDEX(FP!F:F,B$2+ROW()-1)&amp;" - "&amp;INDEX(FP!C:C,B$2+ROW()-1),"")</f>
        <v>d - Marián Greš</v>
      </c>
      <c r="B5" s="111"/>
      <c r="C5" s="112">
        <f>IF(ROW()&lt;=B$3,INDEX(FP!E:E,B$2+ROW()-1),"")</f>
        <v>0</v>
      </c>
      <c r="D5" s="113" t="str">
        <f>IF(ROW()&lt;=B$3,INDEX(FP!F:F,B$2+ROW()-1),"")</f>
        <v>d</v>
      </c>
      <c r="E5" s="113" t="str">
        <f>IF(ROW()&lt;=B$3,INDEX(FP!G:G,B$2+ROW()-1),"")</f>
        <v>026 03</v>
      </c>
      <c r="F5" s="113"/>
      <c r="G5" s="114" t="str">
        <f>IF(ROW()&lt;=B$3,INDEX(FP!C:C,B$2+ROW()-1),"")</f>
        <v>Marián Greš</v>
      </c>
      <c r="H5" s="110">
        <f t="shared" si="0"/>
        <v>0</v>
      </c>
      <c r="I5" s="158">
        <f t="shared" si="1"/>
        <v>0</v>
      </c>
      <c r="J5" s="157" t="str">
        <f t="shared" si="2"/>
        <v>d - Marián Greš</v>
      </c>
      <c r="K5" s="148">
        <v>99</v>
      </c>
      <c r="L5" s="151" t="str">
        <f>$A4</f>
        <v>d - Ján Šabľa, Dalibor Gonda</v>
      </c>
      <c r="M5" s="152">
        <v>99</v>
      </c>
      <c r="N5" s="133"/>
      <c r="O5" s="133"/>
      <c r="P5" s="133"/>
      <c r="Q5" s="133"/>
      <c r="R5" s="133"/>
      <c r="S5" s="133"/>
      <c r="T5" s="133"/>
      <c r="U5" s="133"/>
      <c r="V5" s="133"/>
      <c r="W5" s="133"/>
      <c r="X5" s="133"/>
    </row>
    <row r="6" spans="1:24" s="6" customFormat="1" ht="12" hidden="1" thickBot="1">
      <c r="A6" s="109" t="str">
        <f>IF(ROW()&lt;=B$3,INDEX(FP!F:F,B$2+ROW()-1)&amp;" - "&amp;INDEX(FP!C:C,B$2+ROW()-1),"")</f>
        <v>d - Martin Nevidzan, Milan Mrázik</v>
      </c>
      <c r="B6" s="111"/>
      <c r="C6" s="112">
        <f>IF(ROW()&lt;=B$3,INDEX(FP!E:E,B$2+ROW()-1),"")</f>
        <v>0</v>
      </c>
      <c r="D6" s="113" t="str">
        <f>IF(ROW()&lt;=B$3,INDEX(FP!F:F,B$2+ROW()-1),"")</f>
        <v>d</v>
      </c>
      <c r="E6" s="113" t="str">
        <f>IF(ROW()&lt;=B$3,INDEX(FP!G:G,B$2+ROW()-1),"")</f>
        <v>026 03</v>
      </c>
      <c r="F6" s="113"/>
      <c r="G6" s="114" t="str">
        <f>IF(ROW()&lt;=B$3,INDEX(FP!C:C,B$2+ROW()-1),"")</f>
        <v>Martin Nevidzan, Milan Mrázik</v>
      </c>
      <c r="H6" s="110">
        <f t="shared" si="0"/>
        <v>0</v>
      </c>
      <c r="I6" s="158">
        <f t="shared" si="1"/>
        <v>0</v>
      </c>
      <c r="J6" s="157" t="str">
        <f t="shared" si="2"/>
        <v>d - Martin Nevidzan, Milan Mrázik</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d - Michal Žitňan st.</v>
      </c>
      <c r="B7" s="111"/>
      <c r="C7" s="112">
        <f>IF(ROW()&lt;=B$3,INDEX(FP!E:E,B$2+ROW()-1),"")</f>
        <v>0</v>
      </c>
      <c r="D7" s="113" t="str">
        <f>IF(ROW()&lt;=B$3,INDEX(FP!F:F,B$2+ROW()-1),"")</f>
        <v>d</v>
      </c>
      <c r="E7" s="113" t="str">
        <f>IF(ROW()&lt;=B$3,INDEX(FP!G:G,B$2+ROW()-1),"")</f>
        <v>026 03</v>
      </c>
      <c r="F7" s="113"/>
      <c r="G7" s="114" t="str">
        <f>IF(ROW()&lt;=B$3,INDEX(FP!C:C,B$2+ROW()-1),"")</f>
        <v>Michal Žitňan st.</v>
      </c>
      <c r="H7" s="110">
        <f t="shared" si="0"/>
        <v>1354.87</v>
      </c>
      <c r="I7" s="158">
        <f t="shared" si="1"/>
        <v>0</v>
      </c>
      <c r="J7" s="157" t="str">
        <f t="shared" si="2"/>
        <v>d - Michal Žitňan st.</v>
      </c>
      <c r="K7" s="148">
        <v>99</v>
      </c>
      <c r="L7" s="146" t="str">
        <f>$A6</f>
        <v>d - Martin Nevidzan, Milan Mrázik</v>
      </c>
      <c r="M7" s="147">
        <v>99</v>
      </c>
      <c r="R7" s="133"/>
      <c r="S7" s="133"/>
      <c r="T7" s="133"/>
      <c r="U7" s="133"/>
      <c r="V7" s="133"/>
      <c r="W7" s="133"/>
      <c r="X7" s="133"/>
    </row>
    <row r="8" spans="1:24" s="6" customFormat="1" ht="12" hidden="1" thickBot="1">
      <c r="A8" s="109" t="str">
        <f>IF(ROW()&lt;=B$3,INDEX(FP!F:F,B$2+ROW()-1)&amp;" - "&amp;INDEX(FP!C:C,B$2+ROW()-1),"")</f>
        <v>d - Peter Matuška</v>
      </c>
      <c r="B8" s="111"/>
      <c r="C8" s="112">
        <f>IF(ROW()&lt;=B$3,INDEX(FP!E:E,B$2+ROW()-1),"")</f>
        <v>0</v>
      </c>
      <c r="D8" s="113" t="str">
        <f>IF(ROW()&lt;=B$3,INDEX(FP!F:F,B$2+ROW()-1),"")</f>
        <v>d</v>
      </c>
      <c r="E8" s="113" t="str">
        <f>IF(ROW()&lt;=B$3,INDEX(FP!G:G,B$2+ROW()-1),"")</f>
        <v>026 03</v>
      </c>
      <c r="F8" s="113"/>
      <c r="G8" s="114" t="str">
        <f>IF(ROW()&lt;=B$3,INDEX(FP!C:C,B$2+ROW()-1),"")</f>
        <v>Peter Matuška</v>
      </c>
      <c r="H8" s="110">
        <f t="shared" si="0"/>
        <v>0</v>
      </c>
      <c r="I8" s="158">
        <f t="shared" si="1"/>
        <v>0</v>
      </c>
      <c r="J8" s="157" t="str">
        <f t="shared" si="2"/>
        <v>d - Peter Matuška</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8" t="str">
        <f t="shared" si="1"/>
        <v/>
      </c>
      <c r="J9" s="157" t="str">
        <f t="shared" si="2"/>
        <v/>
      </c>
      <c r="K9" s="148">
        <v>99</v>
      </c>
      <c r="L9" s="155" t="str">
        <f>$A8</f>
        <v>d - Peter Matuška</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8" t="str">
        <f t="shared" ref="I33:I64" si="4">IF(ROW()&lt;=B$3,SUMIFS(H$103:H$50041,A$103:A$50041,J33,I$103:I$50041,K33),"")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8" t="str">
        <f t="shared" ref="I65:I94" si="6">IF(ROW()&lt;=B$3,SUMIFS(H$103:H$50041,A$103:A$50041,J65,I$103:I$50041,K65),"")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8" t="str">
        <f t="shared" si="6"/>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8" t="str">
        <f t="shared" si="6"/>
        <v/>
      </c>
      <c r="J67" s="157" t="str">
        <f t="shared" ref="J67:J94" si="7">$A67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8" t="str">
        <f t="shared" si="6"/>
        <v/>
      </c>
      <c r="J68" s="157" t="str">
        <f t="shared" si="7"/>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8" t="str">
        <f t="shared" si="6"/>
        <v/>
      </c>
      <c r="J69" s="157" t="str">
        <f t="shared" si="7"/>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8" t="str">
        <f t="shared" si="6"/>
        <v/>
      </c>
      <c r="J70" s="157" t="str">
        <f t="shared" si="7"/>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8" t="str">
        <f t="shared" si="6"/>
        <v/>
      </c>
      <c r="J71" s="157" t="str">
        <f t="shared" si="7"/>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8" t="str">
        <f t="shared" si="6"/>
        <v/>
      </c>
      <c r="J72" s="157" t="str">
        <f t="shared" si="7"/>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8" t="str">
        <f t="shared" si="6"/>
        <v/>
      </c>
      <c r="J73" s="157" t="str">
        <f t="shared" si="7"/>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8" t="str">
        <f t="shared" si="6"/>
        <v/>
      </c>
      <c r="J74" s="157" t="str">
        <f t="shared" si="7"/>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8" t="str">
        <f t="shared" si="6"/>
        <v/>
      </c>
      <c r="J75" s="157" t="str">
        <f t="shared" si="7"/>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8" t="str">
        <f t="shared" si="6"/>
        <v/>
      </c>
      <c r="J76" s="157" t="str">
        <f t="shared" si="7"/>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8" t="str">
        <f t="shared" si="6"/>
        <v/>
      </c>
      <c r="J77" s="157" t="str">
        <f t="shared" si="7"/>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8" t="str">
        <f t="shared" si="6"/>
        <v/>
      </c>
      <c r="J78" s="157" t="str">
        <f t="shared" si="7"/>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8" t="str">
        <f t="shared" si="6"/>
        <v/>
      </c>
      <c r="J79" s="157" t="str">
        <f t="shared" si="7"/>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8" t="str">
        <f t="shared" si="6"/>
        <v/>
      </c>
      <c r="J80" s="157" t="str">
        <f t="shared" si="7"/>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8" t="str">
        <f t="shared" si="6"/>
        <v/>
      </c>
      <c r="J81" s="157" t="str">
        <f t="shared" si="7"/>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8" t="str">
        <f t="shared" si="6"/>
        <v/>
      </c>
      <c r="J82" s="157" t="str">
        <f t="shared" si="7"/>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8" t="str">
        <f t="shared" si="6"/>
        <v/>
      </c>
      <c r="J83" s="157" t="str">
        <f t="shared" si="7"/>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8" t="str">
        <f t="shared" si="6"/>
        <v/>
      </c>
      <c r="J84" s="157" t="str">
        <f t="shared" si="7"/>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8" t="str">
        <f t="shared" si="6"/>
        <v/>
      </c>
      <c r="J85" s="157" t="str">
        <f t="shared" si="7"/>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8" t="str">
        <f t="shared" si="6"/>
        <v/>
      </c>
      <c r="J86" s="157" t="str">
        <f t="shared" si="7"/>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8" t="str">
        <f t="shared" si="6"/>
        <v/>
      </c>
      <c r="J87" s="157" t="str">
        <f t="shared" si="7"/>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8" t="str">
        <f t="shared" si="6"/>
        <v/>
      </c>
      <c r="J88" s="157" t="str">
        <f t="shared" si="7"/>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8" t="str">
        <f t="shared" si="6"/>
        <v/>
      </c>
      <c r="J89" s="157" t="str">
        <f t="shared" si="7"/>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8" t="str">
        <f t="shared" si="6"/>
        <v/>
      </c>
      <c r="J90" s="157" t="str">
        <f t="shared" si="7"/>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8" t="str">
        <f t="shared" si="6"/>
        <v/>
      </c>
      <c r="J91" s="157" t="str">
        <f t="shared" si="7"/>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8" t="str">
        <f t="shared" si="6"/>
        <v/>
      </c>
      <c r="J92" s="157" t="str">
        <f t="shared" si="7"/>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8" t="str">
        <f t="shared" si="6"/>
        <v/>
      </c>
      <c r="J93" s="157" t="str">
        <f t="shared" si="7"/>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8" t="str">
        <f t="shared" si="6"/>
        <v/>
      </c>
      <c r="J94" s="157" t="str">
        <f t="shared" si="7"/>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298" t="s">
        <v>951</v>
      </c>
      <c r="B100" s="298"/>
      <c r="C100" s="298"/>
      <c r="D100" s="298"/>
      <c r="E100" s="298"/>
      <c r="F100" s="298"/>
      <c r="G100" s="298"/>
      <c r="H100" s="296" t="s">
        <v>1189</v>
      </c>
      <c r="I100" s="296"/>
      <c r="J100" s="134"/>
      <c r="K100" s="135"/>
      <c r="L100" s="135"/>
      <c r="M100" s="135"/>
      <c r="N100" s="135"/>
      <c r="O100" s="135"/>
      <c r="P100" s="135"/>
      <c r="Q100" s="135"/>
      <c r="R100" s="135"/>
      <c r="S100" s="135"/>
      <c r="T100" s="135"/>
      <c r="U100" s="135"/>
      <c r="V100" s="135"/>
      <c r="W100" s="135"/>
      <c r="X100" s="135"/>
    </row>
    <row r="101" spans="1:24" s="10" customFormat="1" ht="15.75">
      <c r="A101" s="298" t="s">
        <v>1263</v>
      </c>
      <c r="B101" s="298"/>
      <c r="C101" s="298"/>
      <c r="D101" s="298"/>
      <c r="E101" s="298"/>
      <c r="F101" s="298"/>
      <c r="G101" s="298"/>
      <c r="H101" s="297">
        <v>43490</v>
      </c>
      <c r="I101" s="297"/>
      <c r="J101" s="136"/>
      <c r="K101" s="135"/>
      <c r="L101" s="135"/>
      <c r="M101" s="135"/>
      <c r="N101" s="135"/>
      <c r="O101" s="135"/>
      <c r="P101" s="135"/>
      <c r="Q101" s="135"/>
      <c r="R101" s="135"/>
      <c r="S101" s="135"/>
      <c r="T101" s="135"/>
      <c r="U101" s="135"/>
      <c r="V101" s="135"/>
      <c r="W101" s="135"/>
      <c r="X101" s="135"/>
    </row>
    <row r="102" spans="1:24" s="10" customFormat="1" ht="14.25">
      <c r="A102" s="12" t="s">
        <v>628</v>
      </c>
      <c r="B102" s="13">
        <v>36</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6.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03" t="s">
        <v>599</v>
      </c>
      <c r="B105" s="304"/>
      <c r="C105" s="304"/>
      <c r="D105" s="304"/>
      <c r="E105" s="304"/>
      <c r="F105" s="304"/>
      <c r="G105" s="304"/>
      <c r="H105" s="304"/>
      <c r="I105" s="305"/>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22.5">
      <c r="A107" s="20" t="s">
        <v>1474</v>
      </c>
      <c r="B107" s="20" t="s">
        <v>1487</v>
      </c>
      <c r="C107" s="20" t="s">
        <v>1483</v>
      </c>
      <c r="D107" s="23">
        <v>43480</v>
      </c>
      <c r="E107" s="20" t="s">
        <v>1484</v>
      </c>
      <c r="F107" s="20" t="s">
        <v>1485</v>
      </c>
      <c r="G107" s="20" t="s">
        <v>1486</v>
      </c>
      <c r="H107" s="21">
        <v>14.9</v>
      </c>
      <c r="I107" s="118">
        <v>4</v>
      </c>
      <c r="J107" s="137"/>
    </row>
    <row r="108" spans="1:24" ht="22.5">
      <c r="A108" s="20" t="s">
        <v>1474</v>
      </c>
      <c r="B108" s="20" t="s">
        <v>1504</v>
      </c>
      <c r="C108" s="20" t="s">
        <v>1501</v>
      </c>
      <c r="D108" s="23">
        <v>43497</v>
      </c>
      <c r="E108" s="20" t="s">
        <v>1502</v>
      </c>
      <c r="F108" s="20" t="s">
        <v>1499</v>
      </c>
      <c r="G108" s="20" t="s">
        <v>1500</v>
      </c>
      <c r="H108" s="21">
        <v>400</v>
      </c>
      <c r="I108" s="118">
        <v>3</v>
      </c>
      <c r="J108" s="137"/>
    </row>
    <row r="109" spans="1:24" ht="22.5">
      <c r="A109" s="20" t="s">
        <v>1474</v>
      </c>
      <c r="B109" s="20" t="s">
        <v>1488</v>
      </c>
      <c r="C109" s="20" t="s">
        <v>1483</v>
      </c>
      <c r="D109" s="23">
        <v>43502</v>
      </c>
      <c r="E109" s="20" t="s">
        <v>1484</v>
      </c>
      <c r="F109" s="20" t="s">
        <v>1485</v>
      </c>
      <c r="G109" s="20" t="s">
        <v>1486</v>
      </c>
      <c r="H109" s="21">
        <v>14.9</v>
      </c>
      <c r="I109" s="118">
        <v>4</v>
      </c>
      <c r="J109" s="137"/>
    </row>
    <row r="110" spans="1:24" ht="33.75">
      <c r="A110" s="20" t="s">
        <v>1474</v>
      </c>
      <c r="B110" s="20" t="s">
        <v>1503</v>
      </c>
      <c r="C110" s="20"/>
      <c r="D110" s="23">
        <v>43516</v>
      </c>
      <c r="E110" s="20" t="s">
        <v>1495</v>
      </c>
      <c r="F110" s="20"/>
      <c r="G110" s="20" t="s">
        <v>1542</v>
      </c>
      <c r="H110" s="21">
        <v>1520</v>
      </c>
      <c r="I110" s="118">
        <v>3</v>
      </c>
      <c r="J110" s="137"/>
    </row>
    <row r="111" spans="1:24" ht="33.75">
      <c r="A111" s="20" t="s">
        <v>1474</v>
      </c>
      <c r="B111" s="20" t="s">
        <v>1505</v>
      </c>
      <c r="C111" s="20"/>
      <c r="D111" s="23">
        <v>43522</v>
      </c>
      <c r="E111" s="20" t="s">
        <v>1498</v>
      </c>
      <c r="F111" s="20"/>
      <c r="G111" s="20" t="s">
        <v>1541</v>
      </c>
      <c r="H111" s="21">
        <v>900</v>
      </c>
      <c r="I111" s="118">
        <v>3</v>
      </c>
      <c r="J111" s="137"/>
    </row>
    <row r="112" spans="1:24" ht="22.5">
      <c r="A112" s="20" t="s">
        <v>1474</v>
      </c>
      <c r="B112" s="20" t="s">
        <v>1506</v>
      </c>
      <c r="C112" s="20"/>
      <c r="D112" s="23">
        <v>43523</v>
      </c>
      <c r="E112" s="20" t="s">
        <v>1497</v>
      </c>
      <c r="F112" s="20"/>
      <c r="G112" s="20" t="s">
        <v>1496</v>
      </c>
      <c r="H112" s="21">
        <v>4540.6000000000004</v>
      </c>
      <c r="I112" s="118">
        <v>4</v>
      </c>
      <c r="J112" s="137"/>
    </row>
    <row r="113" spans="1:10" ht="22.5">
      <c r="A113" s="20" t="s">
        <v>1474</v>
      </c>
      <c r="B113" s="20" t="s">
        <v>1507</v>
      </c>
      <c r="C113" s="20" t="s">
        <v>1489</v>
      </c>
      <c r="D113" s="23">
        <v>43535</v>
      </c>
      <c r="E113" s="20" t="s">
        <v>1484</v>
      </c>
      <c r="F113" s="20" t="s">
        <v>1485</v>
      </c>
      <c r="G113" s="20" t="s">
        <v>1486</v>
      </c>
      <c r="H113" s="21">
        <v>14.9</v>
      </c>
      <c r="I113" s="118">
        <v>4</v>
      </c>
      <c r="J113" s="137"/>
    </row>
    <row r="114" spans="1:10" ht="45">
      <c r="A114" s="20" t="s">
        <v>1474</v>
      </c>
      <c r="B114" s="20" t="s">
        <v>1508</v>
      </c>
      <c r="C114" s="20"/>
      <c r="D114" s="23">
        <v>43551</v>
      </c>
      <c r="E114" s="20" t="s">
        <v>1493</v>
      </c>
      <c r="F114" s="20"/>
      <c r="G114" s="20" t="s">
        <v>1494</v>
      </c>
      <c r="H114" s="21">
        <v>3900</v>
      </c>
      <c r="I114" s="118">
        <v>2</v>
      </c>
      <c r="J114" s="137"/>
    </row>
    <row r="115" spans="1:10" ht="33.75">
      <c r="A115" s="20" t="s">
        <v>1474</v>
      </c>
      <c r="B115" s="20" t="s">
        <v>1509</v>
      </c>
      <c r="C115" s="20"/>
      <c r="D115" s="23">
        <v>43552</v>
      </c>
      <c r="E115" s="20" t="s">
        <v>1492</v>
      </c>
      <c r="F115" s="20" t="s">
        <v>1490</v>
      </c>
      <c r="G115" s="20" t="s">
        <v>1491</v>
      </c>
      <c r="H115" s="21">
        <v>3900</v>
      </c>
      <c r="I115" s="118">
        <v>3</v>
      </c>
      <c r="J115" s="137"/>
    </row>
    <row r="116" spans="1:10" ht="22.5">
      <c r="A116" s="20" t="s">
        <v>1474</v>
      </c>
      <c r="B116" s="20" t="s">
        <v>1510</v>
      </c>
      <c r="C116" s="20" t="s">
        <v>1479</v>
      </c>
      <c r="D116" s="23">
        <v>43558</v>
      </c>
      <c r="E116" s="20" t="s">
        <v>1480</v>
      </c>
      <c r="F116" s="20" t="s">
        <v>1481</v>
      </c>
      <c r="G116" s="20" t="s">
        <v>1482</v>
      </c>
      <c r="H116" s="21">
        <v>129</v>
      </c>
      <c r="I116" s="118">
        <v>3</v>
      </c>
      <c r="J116" s="137"/>
    </row>
    <row r="117" spans="1:10" ht="12.75">
      <c r="A117" s="20" t="s">
        <v>1474</v>
      </c>
      <c r="B117" s="20" t="s">
        <v>1511</v>
      </c>
      <c r="C117" s="20" t="s">
        <v>1475</v>
      </c>
      <c r="D117" s="23">
        <v>43560</v>
      </c>
      <c r="E117" s="20" t="s">
        <v>1476</v>
      </c>
      <c r="F117" s="20" t="s">
        <v>1477</v>
      </c>
      <c r="G117" s="20" t="s">
        <v>1478</v>
      </c>
      <c r="H117" s="21">
        <v>1777.92</v>
      </c>
      <c r="I117" s="118">
        <v>4</v>
      </c>
      <c r="J117" s="137"/>
    </row>
    <row r="118" spans="1:10" ht="33.75">
      <c r="A118" s="20" t="s">
        <v>1474</v>
      </c>
      <c r="B118" s="20" t="s">
        <v>1517</v>
      </c>
      <c r="C118" s="20"/>
      <c r="D118" s="23">
        <v>43565</v>
      </c>
      <c r="E118" s="20" t="s">
        <v>1520</v>
      </c>
      <c r="F118" s="20"/>
      <c r="G118" s="20" t="s">
        <v>1543</v>
      </c>
      <c r="H118" s="21">
        <v>1000</v>
      </c>
      <c r="I118" s="118">
        <v>3</v>
      </c>
      <c r="J118" s="137"/>
    </row>
    <row r="119" spans="1:10" ht="33.75">
      <c r="A119" s="20" t="s">
        <v>1518</v>
      </c>
      <c r="B119" s="20" t="s">
        <v>1519</v>
      </c>
      <c r="C119" s="20"/>
      <c r="D119" s="23">
        <v>43567</v>
      </c>
      <c r="E119" s="20" t="s">
        <v>1522</v>
      </c>
      <c r="F119" s="20"/>
      <c r="G119" s="20" t="s">
        <v>1526</v>
      </c>
      <c r="H119" s="21">
        <v>900</v>
      </c>
      <c r="I119" s="118"/>
      <c r="J119" s="137"/>
    </row>
    <row r="120" spans="1:10" ht="33.75">
      <c r="A120" s="20" t="s">
        <v>1474</v>
      </c>
      <c r="B120" s="20" t="s">
        <v>1519</v>
      </c>
      <c r="C120" s="20"/>
      <c r="D120" s="23">
        <v>43567</v>
      </c>
      <c r="E120" s="20" t="s">
        <v>1521</v>
      </c>
      <c r="F120" s="20"/>
      <c r="G120" s="20" t="s">
        <v>1526</v>
      </c>
      <c r="H120" s="21">
        <v>2100</v>
      </c>
      <c r="I120" s="118">
        <v>3</v>
      </c>
      <c r="J120" s="137"/>
    </row>
    <row r="121" spans="1:10" ht="22.5">
      <c r="A121" s="20" t="s">
        <v>1474</v>
      </c>
      <c r="B121" s="20" t="s">
        <v>1512</v>
      </c>
      <c r="C121" s="20" t="s">
        <v>1489</v>
      </c>
      <c r="D121" s="23">
        <v>43570</v>
      </c>
      <c r="E121" s="20" t="s">
        <v>1484</v>
      </c>
      <c r="F121" s="20" t="s">
        <v>1485</v>
      </c>
      <c r="G121" s="20" t="s">
        <v>1486</v>
      </c>
      <c r="H121" s="21">
        <v>14.9</v>
      </c>
      <c r="I121" s="118">
        <v>4</v>
      </c>
      <c r="J121" s="137"/>
    </row>
    <row r="122" spans="1:10" ht="12.75">
      <c r="A122" s="20" t="s">
        <v>1474</v>
      </c>
      <c r="B122" s="20" t="s">
        <v>1536</v>
      </c>
      <c r="C122" s="20" t="s">
        <v>1513</v>
      </c>
      <c r="D122" s="23">
        <v>43570</v>
      </c>
      <c r="E122" s="20" t="s">
        <v>1514</v>
      </c>
      <c r="F122" s="20" t="s">
        <v>1515</v>
      </c>
      <c r="G122" s="20" t="s">
        <v>1516</v>
      </c>
      <c r="H122" s="21">
        <v>30</v>
      </c>
      <c r="I122" s="118">
        <v>4</v>
      </c>
      <c r="J122" s="137"/>
    </row>
    <row r="123" spans="1:10" ht="33.75">
      <c r="A123" s="20" t="s">
        <v>1474</v>
      </c>
      <c r="B123" s="20" t="s">
        <v>1523</v>
      </c>
      <c r="C123" s="20"/>
      <c r="D123" s="23">
        <v>43571</v>
      </c>
      <c r="E123" s="20" t="s">
        <v>1524</v>
      </c>
      <c r="F123" s="20"/>
      <c r="G123" s="20" t="s">
        <v>1525</v>
      </c>
      <c r="H123" s="21">
        <v>1320</v>
      </c>
      <c r="I123" s="118">
        <v>3</v>
      </c>
      <c r="J123" s="137"/>
    </row>
    <row r="124" spans="1:10" ht="45">
      <c r="A124" s="20" t="s">
        <v>1474</v>
      </c>
      <c r="B124" s="20" t="s">
        <v>1527</v>
      </c>
      <c r="C124" s="20"/>
      <c r="D124" s="23">
        <v>43571</v>
      </c>
      <c r="E124" s="20" t="s">
        <v>1528</v>
      </c>
      <c r="F124" s="20"/>
      <c r="G124" s="20" t="s">
        <v>1533</v>
      </c>
      <c r="H124" s="21">
        <v>850</v>
      </c>
      <c r="I124" s="118">
        <v>3</v>
      </c>
      <c r="J124" s="137"/>
    </row>
    <row r="125" spans="1:10" ht="56.25">
      <c r="A125" s="20" t="s">
        <v>1474</v>
      </c>
      <c r="B125" s="20" t="s">
        <v>1529</v>
      </c>
      <c r="C125" s="20" t="s">
        <v>1531</v>
      </c>
      <c r="D125" s="23">
        <v>43578</v>
      </c>
      <c r="E125" s="20" t="s">
        <v>1530</v>
      </c>
      <c r="F125" s="20" t="s">
        <v>1532</v>
      </c>
      <c r="G125" s="20" t="s">
        <v>1534</v>
      </c>
      <c r="H125" s="21">
        <v>780</v>
      </c>
      <c r="I125" s="118">
        <v>2</v>
      </c>
      <c r="J125" s="137"/>
    </row>
    <row r="126" spans="1:10" ht="22.5">
      <c r="A126" s="20" t="s">
        <v>1538</v>
      </c>
      <c r="B126" s="20" t="s">
        <v>1539</v>
      </c>
      <c r="C126" s="20"/>
      <c r="D126" s="23">
        <v>43580</v>
      </c>
      <c r="E126" s="20" t="s">
        <v>1540</v>
      </c>
      <c r="F126" s="20"/>
      <c r="G126" s="20" t="s">
        <v>1361</v>
      </c>
      <c r="H126" s="21">
        <v>1354.87</v>
      </c>
      <c r="I126" s="118"/>
      <c r="J126" s="137"/>
    </row>
    <row r="127" spans="1:10" ht="22.5">
      <c r="A127" s="20" t="s">
        <v>1474</v>
      </c>
      <c r="B127" s="20" t="s">
        <v>1535</v>
      </c>
      <c r="C127" s="20" t="s">
        <v>1537</v>
      </c>
      <c r="D127" s="23">
        <v>43599</v>
      </c>
      <c r="E127" s="20" t="s">
        <v>1484</v>
      </c>
      <c r="F127" s="20" t="s">
        <v>1485</v>
      </c>
      <c r="G127" s="20" t="s">
        <v>1486</v>
      </c>
      <c r="H127" s="21">
        <v>14.9</v>
      </c>
      <c r="I127" s="118">
        <v>4</v>
      </c>
      <c r="J127" s="137"/>
    </row>
    <row r="128" spans="1:10" ht="12.75">
      <c r="A128" s="20"/>
      <c r="B128" s="20"/>
      <c r="C128" s="20"/>
      <c r="D128" s="23"/>
      <c r="E128" s="20"/>
      <c r="F128" s="20"/>
      <c r="G128" s="20"/>
      <c r="H128" s="21"/>
      <c r="I128" s="118"/>
      <c r="J128" s="137"/>
    </row>
    <row r="129" spans="1:10" ht="12.75">
      <c r="A129" s="20"/>
      <c r="B129" s="20"/>
      <c r="C129" s="20"/>
      <c r="D129" s="23"/>
      <c r="E129" s="20"/>
      <c r="F129" s="20"/>
      <c r="G129" s="20"/>
      <c r="H129" s="21"/>
      <c r="I129" s="118"/>
      <c r="J129" s="137"/>
    </row>
    <row r="130" spans="1:10" ht="12.75">
      <c r="A130" s="20"/>
      <c r="B130" s="20"/>
      <c r="C130" s="20"/>
      <c r="D130" s="23"/>
      <c r="E130" s="20"/>
      <c r="F130" s="20"/>
      <c r="G130" s="20"/>
      <c r="H130" s="21"/>
      <c r="I130" s="118"/>
      <c r="J130" s="137"/>
    </row>
    <row r="131" spans="1:10" ht="12.75">
      <c r="A131" s="20"/>
      <c r="B131" s="20"/>
      <c r="C131" s="20"/>
      <c r="D131" s="23"/>
      <c r="E131" s="20"/>
      <c r="F131" s="20"/>
      <c r="G131" s="20"/>
      <c r="H131" s="21"/>
      <c r="I131" s="118"/>
      <c r="J131" s="137"/>
    </row>
    <row r="132" spans="1:10" ht="12.75">
      <c r="A132" s="20"/>
      <c r="B132" s="20"/>
      <c r="C132" s="20"/>
      <c r="D132" s="23"/>
      <c r="E132" s="20"/>
      <c r="F132" s="20"/>
      <c r="G132" s="20"/>
      <c r="H132" s="21"/>
      <c r="I132" s="118"/>
      <c r="J132" s="137"/>
    </row>
    <row r="133" spans="1:10" ht="12.75">
      <c r="A133" s="20"/>
      <c r="B133" s="20"/>
      <c r="C133" s="20"/>
      <c r="D133" s="23"/>
      <c r="E133" s="20"/>
      <c r="F133" s="20"/>
      <c r="G133" s="20"/>
      <c r="H133" s="21"/>
      <c r="I133" s="118"/>
      <c r="J133" s="137"/>
    </row>
    <row r="134" spans="1:10" ht="12.75">
      <c r="A134" s="20"/>
      <c r="B134" s="20"/>
      <c r="C134" s="20"/>
      <c r="D134" s="23"/>
      <c r="E134" s="20"/>
      <c r="F134" s="20"/>
      <c r="G134" s="20"/>
      <c r="H134" s="21"/>
      <c r="I134" s="118"/>
      <c r="J134" s="137"/>
    </row>
    <row r="135" spans="1:10" ht="12.75">
      <c r="A135" s="20"/>
      <c r="B135" s="20"/>
      <c r="C135" s="20"/>
      <c r="D135" s="23"/>
      <c r="E135" s="20"/>
      <c r="F135" s="20"/>
      <c r="G135" s="20"/>
      <c r="H135" s="21"/>
      <c r="I135" s="118"/>
      <c r="J135" s="137"/>
    </row>
    <row r="136" spans="1:10" ht="12.75">
      <c r="A136" s="20"/>
      <c r="B136" s="20"/>
      <c r="C136" s="20"/>
      <c r="D136" s="23"/>
      <c r="E136" s="20"/>
      <c r="F136" s="20"/>
      <c r="G136" s="20"/>
      <c r="H136" s="21"/>
      <c r="I136" s="118"/>
      <c r="J136" s="137"/>
    </row>
    <row r="137" spans="1:10" ht="12.75">
      <c r="A137" s="20"/>
      <c r="B137" s="20"/>
      <c r="C137" s="20"/>
      <c r="D137" s="23"/>
      <c r="E137" s="20"/>
      <c r="F137" s="20"/>
      <c r="G137" s="20"/>
      <c r="H137" s="21"/>
      <c r="I137" s="118"/>
      <c r="J137" s="137"/>
    </row>
    <row r="138" spans="1:10" ht="12.75">
      <c r="A138" s="20"/>
      <c r="B138" s="20"/>
      <c r="C138" s="20"/>
      <c r="D138" s="23"/>
      <c r="E138" s="20"/>
      <c r="F138" s="20"/>
      <c r="G138" s="20"/>
      <c r="H138" s="21"/>
      <c r="I138" s="118"/>
      <c r="J138" s="137"/>
    </row>
    <row r="139" spans="1:10" ht="12.75">
      <c r="A139" s="20"/>
      <c r="B139" s="20"/>
      <c r="C139" s="20"/>
      <c r="D139" s="23"/>
      <c r="E139" s="20"/>
      <c r="F139" s="20"/>
      <c r="G139" s="20"/>
      <c r="H139" s="21"/>
      <c r="I139" s="118"/>
      <c r="J139" s="137"/>
    </row>
    <row r="140" spans="1:10" ht="12.75">
      <c r="A140" s="20"/>
      <c r="B140" s="20"/>
      <c r="C140" s="20"/>
      <c r="D140" s="23"/>
      <c r="E140" s="20"/>
      <c r="F140" s="20"/>
      <c r="G140" s="20"/>
      <c r="H140" s="21"/>
      <c r="I140" s="118"/>
      <c r="J140" s="137"/>
    </row>
    <row r="141" spans="1:10" ht="12.75">
      <c r="A141" s="20"/>
      <c r="B141" s="20"/>
      <c r="C141" s="20"/>
      <c r="D141" s="23"/>
      <c r="E141" s="20"/>
      <c r="F141" s="20"/>
      <c r="G141" s="20"/>
      <c r="H141" s="21"/>
      <c r="I141" s="118"/>
      <c r="J141" s="137"/>
    </row>
    <row r="142" spans="1:10" ht="12.75">
      <c r="A142" s="20"/>
      <c r="B142" s="20"/>
      <c r="C142" s="20"/>
      <c r="D142" s="23"/>
      <c r="E142" s="20"/>
      <c r="F142" s="20"/>
      <c r="G142" s="20"/>
      <c r="H142" s="21"/>
      <c r="I142" s="118"/>
      <c r="J142" s="137"/>
    </row>
    <row r="143" spans="1:10" ht="12.75">
      <c r="A143" s="20"/>
      <c r="B143" s="20"/>
      <c r="C143" s="20"/>
      <c r="D143" s="23"/>
      <c r="E143" s="20"/>
      <c r="F143" s="20"/>
      <c r="G143" s="20"/>
      <c r="H143" s="21"/>
      <c r="I143" s="118"/>
      <c r="J143" s="137"/>
    </row>
    <row r="144" spans="1:10" ht="12.75">
      <c r="A144" s="20"/>
      <c r="B144" s="20"/>
      <c r="C144" s="20"/>
      <c r="D144" s="23"/>
      <c r="E144" s="20"/>
      <c r="F144" s="20"/>
      <c r="G144" s="20"/>
      <c r="H144" s="21"/>
      <c r="I144" s="118"/>
      <c r="J144" s="137"/>
    </row>
    <row r="145" spans="1:10" ht="12.75">
      <c r="A145" s="20"/>
      <c r="B145" s="20"/>
      <c r="C145" s="20"/>
      <c r="D145" s="23"/>
      <c r="E145" s="20"/>
      <c r="F145" s="20"/>
      <c r="G145" s="20"/>
      <c r="H145" s="21"/>
      <c r="I145" s="118"/>
      <c r="J145" s="137"/>
    </row>
    <row r="146" spans="1:10" ht="12.75">
      <c r="A146" s="20"/>
      <c r="B146" s="20"/>
      <c r="C146" s="20"/>
      <c r="D146" s="23"/>
      <c r="E146" s="20"/>
      <c r="F146" s="20"/>
      <c r="G146" s="20"/>
      <c r="H146" s="21"/>
      <c r="I146" s="118"/>
      <c r="J146" s="137"/>
    </row>
    <row r="147" spans="1:10" ht="12.75">
      <c r="A147" s="20"/>
      <c r="B147" s="20"/>
      <c r="C147" s="20"/>
      <c r="D147" s="23"/>
      <c r="E147" s="20"/>
      <c r="F147" s="20"/>
      <c r="G147" s="20"/>
      <c r="H147" s="21"/>
      <c r="I147" s="118"/>
      <c r="J147" s="137"/>
    </row>
    <row r="148" spans="1:10" ht="12.75">
      <c r="A148" s="20"/>
      <c r="B148" s="20"/>
      <c r="C148" s="20"/>
      <c r="D148" s="23"/>
      <c r="E148" s="20"/>
      <c r="F148" s="20"/>
      <c r="G148" s="20"/>
      <c r="H148" s="21"/>
      <c r="I148" s="118"/>
      <c r="J148" s="137"/>
    </row>
    <row r="149" spans="1:10" ht="12.75">
      <c r="A149" s="20"/>
      <c r="B149" s="20"/>
      <c r="C149" s="20"/>
      <c r="D149" s="23"/>
      <c r="E149" s="20"/>
      <c r="F149" s="20"/>
      <c r="G149" s="20"/>
      <c r="H149" s="21"/>
      <c r="I149" s="118"/>
      <c r="J149" s="137"/>
    </row>
    <row r="150" spans="1:10" ht="12.75">
      <c r="A150" s="20"/>
      <c r="B150" s="20"/>
      <c r="C150" s="20"/>
      <c r="D150" s="23"/>
      <c r="E150" s="20"/>
      <c r="F150" s="20"/>
      <c r="G150" s="20"/>
      <c r="H150" s="21"/>
      <c r="I150" s="118"/>
      <c r="J150" s="137"/>
    </row>
    <row r="151" spans="1:10" ht="12.75">
      <c r="A151" s="20"/>
      <c r="B151" s="20"/>
      <c r="C151" s="20"/>
      <c r="D151" s="23"/>
      <c r="E151" s="20"/>
      <c r="F151" s="20"/>
      <c r="G151" s="20"/>
      <c r="H151" s="21"/>
      <c r="I151" s="118"/>
      <c r="J151" s="137"/>
    </row>
    <row r="152" spans="1:10" ht="12.75">
      <c r="A152" s="20"/>
      <c r="B152" s="20"/>
      <c r="C152" s="20"/>
      <c r="D152" s="23"/>
      <c r="E152" s="20"/>
      <c r="F152" s="20"/>
      <c r="G152" s="20"/>
      <c r="H152" s="21"/>
      <c r="I152" s="118"/>
      <c r="J152" s="137"/>
    </row>
    <row r="153" spans="1:10" ht="12.75">
      <c r="A153" s="20"/>
      <c r="B153" s="20"/>
      <c r="C153" s="20"/>
      <c r="D153" s="23"/>
      <c r="E153" s="20"/>
      <c r="F153" s="20"/>
      <c r="G153" s="20"/>
      <c r="H153" s="21"/>
      <c r="I153" s="118"/>
      <c r="J153" s="137"/>
    </row>
    <row r="154" spans="1:10" ht="12.75">
      <c r="A154" s="20"/>
      <c r="B154" s="20"/>
      <c r="C154" s="20"/>
      <c r="D154" s="23"/>
      <c r="E154" s="20"/>
      <c r="F154" s="20"/>
      <c r="G154" s="20"/>
      <c r="H154" s="21"/>
      <c r="I154" s="118"/>
      <c r="J154" s="137"/>
    </row>
    <row r="155" spans="1:10" ht="12.75">
      <c r="A155" s="20"/>
      <c r="B155" s="20"/>
      <c r="C155" s="20"/>
      <c r="D155" s="23"/>
      <c r="E155" s="20"/>
      <c r="F155" s="20"/>
      <c r="G155" s="20"/>
      <c r="H155" s="21"/>
      <c r="I155" s="118"/>
      <c r="J155" s="137"/>
    </row>
    <row r="156" spans="1:10" ht="12.75">
      <c r="A156" s="20"/>
      <c r="B156" s="20"/>
      <c r="C156" s="20"/>
      <c r="D156" s="23"/>
      <c r="E156" s="20"/>
      <c r="F156" s="20"/>
      <c r="G156" s="20"/>
      <c r="H156" s="21"/>
      <c r="I156" s="118"/>
      <c r="J156" s="137"/>
    </row>
    <row r="157" spans="1:10" ht="12.75">
      <c r="A157" s="20"/>
      <c r="B157" s="20"/>
      <c r="C157" s="20"/>
      <c r="D157" s="23"/>
      <c r="E157" s="20"/>
      <c r="F157" s="20"/>
      <c r="G157" s="20"/>
      <c r="H157" s="21"/>
      <c r="I157" s="118"/>
      <c r="J157" s="137"/>
    </row>
    <row r="158" spans="1:10" ht="12.75">
      <c r="A158" s="20"/>
      <c r="B158" s="20"/>
      <c r="C158" s="20"/>
      <c r="D158" s="23"/>
      <c r="E158" s="20"/>
      <c r="F158" s="20"/>
      <c r="G158" s="20"/>
      <c r="H158" s="21"/>
      <c r="I158" s="118"/>
      <c r="J158" s="137"/>
    </row>
    <row r="159" spans="1:10" ht="12.75">
      <c r="A159" s="20"/>
      <c r="B159" s="20"/>
      <c r="C159" s="20"/>
      <c r="D159" s="23"/>
      <c r="E159" s="20"/>
      <c r="F159" s="20"/>
      <c r="G159" s="20"/>
      <c r="H159" s="21"/>
      <c r="I159" s="118"/>
      <c r="J159" s="137"/>
    </row>
    <row r="160" spans="1:10" ht="12.75">
      <c r="A160" s="20"/>
      <c r="B160" s="20"/>
      <c r="C160" s="20"/>
      <c r="D160" s="23"/>
      <c r="E160" s="20"/>
      <c r="F160" s="20"/>
      <c r="G160" s="20"/>
      <c r="H160" s="21"/>
      <c r="I160" s="118"/>
      <c r="J160" s="137"/>
    </row>
    <row r="161" spans="1:10" ht="12.75">
      <c r="A161" s="20"/>
      <c r="B161" s="20"/>
      <c r="C161" s="20"/>
      <c r="D161" s="23"/>
      <c r="E161" s="20"/>
      <c r="F161" s="20"/>
      <c r="G161" s="20"/>
      <c r="H161" s="21"/>
      <c r="I161" s="118"/>
      <c r="J161" s="137"/>
    </row>
    <row r="162" spans="1:10" ht="12.75">
      <c r="A162" s="20"/>
      <c r="B162" s="20"/>
      <c r="C162" s="20"/>
      <c r="D162" s="23"/>
      <c r="E162" s="20"/>
      <c r="F162" s="20"/>
      <c r="G162" s="20"/>
      <c r="H162" s="21"/>
      <c r="I162" s="118"/>
      <c r="J162" s="137"/>
    </row>
    <row r="163" spans="1:10" ht="12.75">
      <c r="A163" s="20"/>
      <c r="B163" s="20"/>
      <c r="C163" s="20"/>
      <c r="D163" s="23"/>
      <c r="E163" s="20"/>
      <c r="F163" s="20"/>
      <c r="G163" s="20"/>
      <c r="H163" s="21"/>
      <c r="I163" s="118"/>
      <c r="J163" s="137"/>
    </row>
    <row r="164" spans="1:10" ht="12.75">
      <c r="A164" s="20"/>
      <c r="B164" s="20"/>
      <c r="C164" s="20"/>
      <c r="D164" s="23"/>
      <c r="E164" s="20"/>
      <c r="F164" s="20"/>
      <c r="G164" s="20"/>
      <c r="H164" s="21"/>
      <c r="I164" s="118"/>
      <c r="J164" s="137"/>
    </row>
    <row r="165" spans="1:10" ht="12.75">
      <c r="A165" s="20"/>
      <c r="B165" s="20"/>
      <c r="C165" s="20"/>
      <c r="D165" s="23"/>
      <c r="E165" s="20"/>
      <c r="F165" s="20"/>
      <c r="G165" s="20"/>
      <c r="H165" s="21"/>
      <c r="I165" s="118"/>
      <c r="J165" s="137"/>
    </row>
    <row r="166" spans="1:10" ht="12.75">
      <c r="A166" s="20"/>
      <c r="B166" s="20"/>
      <c r="C166" s="20"/>
      <c r="D166" s="23"/>
      <c r="E166" s="20"/>
      <c r="F166" s="20"/>
      <c r="G166" s="20"/>
      <c r="H166" s="21"/>
      <c r="I166" s="118"/>
      <c r="J166" s="137"/>
    </row>
    <row r="167" spans="1:10" ht="12.75">
      <c r="A167" s="20"/>
      <c r="B167" s="20"/>
      <c r="C167" s="20"/>
      <c r="D167" s="23"/>
      <c r="E167" s="20"/>
      <c r="F167" s="20"/>
      <c r="G167" s="20"/>
      <c r="H167" s="21"/>
      <c r="I167" s="118"/>
      <c r="J167" s="137"/>
    </row>
    <row r="168" spans="1:10" ht="12.75">
      <c r="A168" s="20"/>
      <c r="B168" s="20"/>
      <c r="C168" s="20"/>
      <c r="D168" s="23"/>
      <c r="E168" s="20"/>
      <c r="F168" s="20"/>
      <c r="G168" s="20"/>
      <c r="H168" s="21"/>
      <c r="I168" s="118"/>
      <c r="J168" s="137"/>
    </row>
    <row r="169" spans="1:10" ht="12.75">
      <c r="A169" s="20"/>
      <c r="B169" s="20"/>
      <c r="C169" s="20"/>
      <c r="D169" s="23"/>
      <c r="E169" s="20"/>
      <c r="F169" s="20"/>
      <c r="G169" s="20"/>
      <c r="H169" s="21"/>
      <c r="I169" s="118"/>
      <c r="J169" s="137"/>
    </row>
    <row r="170" spans="1:10" ht="12.75">
      <c r="A170" s="20"/>
      <c r="B170" s="20"/>
      <c r="C170" s="20"/>
      <c r="D170" s="23"/>
      <c r="E170" s="20"/>
      <c r="F170" s="20"/>
      <c r="G170" s="20"/>
      <c r="H170" s="21"/>
      <c r="I170" s="118"/>
      <c r="J170" s="137"/>
    </row>
    <row r="171" spans="1:10" ht="12.75">
      <c r="A171" s="20"/>
      <c r="B171" s="20"/>
      <c r="C171" s="20"/>
      <c r="D171" s="23"/>
      <c r="E171" s="20"/>
      <c r="F171" s="20"/>
      <c r="G171" s="20"/>
      <c r="H171" s="21"/>
      <c r="I171" s="118"/>
      <c r="J171" s="137"/>
    </row>
    <row r="172" spans="1:10" ht="12.75">
      <c r="A172" s="20"/>
      <c r="B172" s="20"/>
      <c r="C172" s="20"/>
      <c r="D172" s="23"/>
      <c r="E172" s="20"/>
      <c r="F172" s="20"/>
      <c r="G172" s="20"/>
      <c r="H172" s="21"/>
      <c r="I172" s="118"/>
      <c r="J172" s="137"/>
    </row>
    <row r="173" spans="1:10" ht="12.75">
      <c r="A173" s="20"/>
      <c r="B173" s="20"/>
      <c r="C173" s="20"/>
      <c r="D173" s="23"/>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c r="A4486" s="20"/>
      <c r="B4486" s="20"/>
      <c r="C4486" s="20"/>
      <c r="D4486" s="23"/>
      <c r="E4486" s="20"/>
      <c r="F4486" s="20"/>
      <c r="G4486" s="20"/>
      <c r="H4486" s="21"/>
      <c r="I4486" s="118"/>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sheetData>
  <sortState ref="A107:I127">
    <sortCondition ref="D107"/>
  </sortState>
  <mergeCells count="5">
    <mergeCell ref="A105:I105"/>
    <mergeCell ref="A100:G100"/>
    <mergeCell ref="H101:I101"/>
    <mergeCell ref="H100:I100"/>
    <mergeCell ref="A101:G101"/>
  </mergeCells>
  <conditionalFormatting sqref="A107:I4999">
    <cfRule type="expression" dxfId="292" priority="289" stopIfTrue="1">
      <formula>$A107&lt;&gt;""</formula>
    </cfRule>
  </conditionalFormatting>
  <conditionalFormatting sqref="E1363:G1363 E1253:F1253 E1255:G1259">
    <cfRule type="expression" dxfId="291" priority="288" stopIfTrue="1">
      <formula>$A1253&lt;&gt;""</formula>
    </cfRule>
  </conditionalFormatting>
  <conditionalFormatting sqref="B4346:C4348">
    <cfRule type="expression" dxfId="290" priority="287" stopIfTrue="1">
      <formula>$A4346&lt;&gt;""</formula>
    </cfRule>
  </conditionalFormatting>
  <conditionalFormatting sqref="E4346:G4348 I4346:I4348">
    <cfRule type="expression" dxfId="289" priority="286" stopIfTrue="1">
      <formula>$A4346&lt;&gt;""</formula>
    </cfRule>
  </conditionalFormatting>
  <conditionalFormatting sqref="A4346:A4348">
    <cfRule type="expression" dxfId="288" priority="285" stopIfTrue="1">
      <formula>$A4346&lt;&gt;""</formula>
    </cfRule>
  </conditionalFormatting>
  <conditionalFormatting sqref="D1655:D4373">
    <cfRule type="expression" dxfId="287" priority="284" stopIfTrue="1">
      <formula>$A1655&lt;&gt;""</formula>
    </cfRule>
  </conditionalFormatting>
  <conditionalFormatting sqref="D4346:D4348">
    <cfRule type="expression" dxfId="286" priority="283" stopIfTrue="1">
      <formula>$A4346&lt;&gt;""</formula>
    </cfRule>
  </conditionalFormatting>
  <conditionalFormatting sqref="H4346:H4348">
    <cfRule type="expression" dxfId="285" priority="282" stopIfTrue="1">
      <formula>$A4346&lt;&gt;""</formula>
    </cfRule>
  </conditionalFormatting>
  <conditionalFormatting sqref="E1049:G1051 B1157:C1159 E1157:I1159 I1136:I1156 A1049:C1051 A1054:C1055 E1054:G1055">
    <cfRule type="expression" dxfId="284" priority="281" stopIfTrue="1">
      <formula>$A1049&lt;&gt;""</formula>
    </cfRule>
  </conditionalFormatting>
  <conditionalFormatting sqref="B1130:C1130">
    <cfRule type="expression" dxfId="283" priority="280" stopIfTrue="1">
      <formula>$A1130&lt;&gt;""</formula>
    </cfRule>
  </conditionalFormatting>
  <conditionalFormatting sqref="E1130:G1130">
    <cfRule type="expression" dxfId="282" priority="279" stopIfTrue="1">
      <formula>$A1130&lt;&gt;""</formula>
    </cfRule>
  </conditionalFormatting>
  <conditionalFormatting sqref="B149:C157 E149:I157">
    <cfRule type="expression" dxfId="281" priority="277" stopIfTrue="1">
      <formula>$A149&lt;&gt;""</formula>
    </cfRule>
  </conditionalFormatting>
  <conditionalFormatting sqref="H1161:I1161">
    <cfRule type="expression" dxfId="280" priority="276" stopIfTrue="1">
      <formula>$A1161&lt;&gt;""</formula>
    </cfRule>
  </conditionalFormatting>
  <conditionalFormatting sqref="G227">
    <cfRule type="expression" dxfId="279" priority="273" stopIfTrue="1">
      <formula>$A227&lt;&gt;""</formula>
    </cfRule>
  </conditionalFormatting>
  <conditionalFormatting sqref="E1161:G1161">
    <cfRule type="expression" dxfId="278" priority="272" stopIfTrue="1">
      <formula>$A1161&lt;&gt;""</formula>
    </cfRule>
  </conditionalFormatting>
  <conditionalFormatting sqref="D1132:D1135">
    <cfRule type="expression" dxfId="277" priority="271" stopIfTrue="1">
      <formula>$A1132&lt;&gt;""</formula>
    </cfRule>
  </conditionalFormatting>
  <conditionalFormatting sqref="G1132:G1135">
    <cfRule type="expression" dxfId="276" priority="270" stopIfTrue="1">
      <formula>$A1132&lt;&gt;""</formula>
    </cfRule>
  </conditionalFormatting>
  <conditionalFormatting sqref="E1132:F1135">
    <cfRule type="expression" dxfId="275" priority="269" stopIfTrue="1">
      <formula>$A1132&lt;&gt;""</formula>
    </cfRule>
  </conditionalFormatting>
  <conditionalFormatting sqref="B1132:C1135">
    <cfRule type="expression" dxfId="274" priority="268" stopIfTrue="1">
      <formula>$A1132&lt;&gt;""</formula>
    </cfRule>
  </conditionalFormatting>
  <conditionalFormatting sqref="D1302:D1305 D1315:D1325 D1308:D1313">
    <cfRule type="expression" dxfId="273" priority="267" stopIfTrue="1">
      <formula>$A1302&lt;&gt;""</formula>
    </cfRule>
  </conditionalFormatting>
  <conditionalFormatting sqref="G1302:G1305 G1315:G1325 G1308:G1313">
    <cfRule type="expression" dxfId="272" priority="266" stopIfTrue="1">
      <formula>$A1302&lt;&gt;""</formula>
    </cfRule>
  </conditionalFormatting>
  <conditionalFormatting sqref="E1302:F1305 E1315:F1325 E1308:F1313">
    <cfRule type="expression" dxfId="271" priority="265" stopIfTrue="1">
      <formula>$A1302&lt;&gt;""</formula>
    </cfRule>
  </conditionalFormatting>
  <conditionalFormatting sqref="B1302:C1305 B1315:C1325 B1308:C1313">
    <cfRule type="expression" dxfId="270" priority="264" stopIfTrue="1">
      <formula>$A1302&lt;&gt;""</formula>
    </cfRule>
  </conditionalFormatting>
  <conditionalFormatting sqref="D1162">
    <cfRule type="expression" dxfId="269" priority="263" stopIfTrue="1">
      <formula>$A1162&lt;&gt;""</formula>
    </cfRule>
  </conditionalFormatting>
  <conditionalFormatting sqref="E1162:G1162">
    <cfRule type="expression" dxfId="268" priority="262" stopIfTrue="1">
      <formula>$A1162&lt;&gt;""</formula>
    </cfRule>
  </conditionalFormatting>
  <conditionalFormatting sqref="B1162:C1162">
    <cfRule type="expression" dxfId="267" priority="261" stopIfTrue="1">
      <formula>$A1162&lt;&gt;""</formula>
    </cfRule>
  </conditionalFormatting>
  <conditionalFormatting sqref="B410:H419">
    <cfRule type="expression" dxfId="266" priority="260" stopIfTrue="1">
      <formula>$A410&lt;&gt;""</formula>
    </cfRule>
  </conditionalFormatting>
  <conditionalFormatting sqref="B241:H241 B242:D246">
    <cfRule type="expression" dxfId="265" priority="259" stopIfTrue="1">
      <formula>$A241&lt;&gt;""</formula>
    </cfRule>
  </conditionalFormatting>
  <conditionalFormatting sqref="E1364:F1366">
    <cfRule type="expression" dxfId="264" priority="256" stopIfTrue="1">
      <formula>$A1364&lt;&gt;""</formula>
    </cfRule>
  </conditionalFormatting>
  <conditionalFormatting sqref="D1364:D1366">
    <cfRule type="expression" dxfId="263" priority="258" stopIfTrue="1">
      <formula>$A1364&lt;&gt;""</formula>
    </cfRule>
  </conditionalFormatting>
  <conditionalFormatting sqref="G1364:G1366">
    <cfRule type="expression" dxfId="262" priority="257" stopIfTrue="1">
      <formula>$A1364&lt;&gt;""</formula>
    </cfRule>
  </conditionalFormatting>
  <conditionalFormatting sqref="B644:H644">
    <cfRule type="expression" dxfId="261" priority="255" stopIfTrue="1">
      <formula>$A644&lt;&gt;""</formula>
    </cfRule>
  </conditionalFormatting>
  <conditionalFormatting sqref="H1453:H1457">
    <cfRule type="expression" dxfId="260" priority="254" stopIfTrue="1">
      <formula>$A1453&lt;&gt;""</formula>
    </cfRule>
  </conditionalFormatting>
  <conditionalFormatting sqref="D1453:D1457">
    <cfRule type="expression" dxfId="259" priority="253" stopIfTrue="1">
      <formula>$A1453&lt;&gt;""</formula>
    </cfRule>
  </conditionalFormatting>
  <conditionalFormatting sqref="G1453:G1457">
    <cfRule type="expression" dxfId="258" priority="252" stopIfTrue="1">
      <formula>$A1453&lt;&gt;""</formula>
    </cfRule>
  </conditionalFormatting>
  <conditionalFormatting sqref="E1453:F1457">
    <cfRule type="expression" dxfId="257" priority="251" stopIfTrue="1">
      <formula>$A1453&lt;&gt;""</formula>
    </cfRule>
  </conditionalFormatting>
  <conditionalFormatting sqref="B1453:C1457">
    <cfRule type="expression" dxfId="256" priority="250" stopIfTrue="1">
      <formula>$A1453&lt;&gt;""</formula>
    </cfRule>
  </conditionalFormatting>
  <conditionalFormatting sqref="E169:H171 E172:F173 H172:H173">
    <cfRule type="expression" dxfId="255" priority="249" stopIfTrue="1">
      <formula>$A169&lt;&gt;""</formula>
    </cfRule>
  </conditionalFormatting>
  <conditionalFormatting sqref="G242:H245">
    <cfRule type="expression" dxfId="254" priority="248" stopIfTrue="1">
      <formula>$A242&lt;&gt;""</formula>
    </cfRule>
  </conditionalFormatting>
  <conditionalFormatting sqref="E242:F245">
    <cfRule type="expression" dxfId="253" priority="247" stopIfTrue="1">
      <formula>$A242&lt;&gt;""</formula>
    </cfRule>
  </conditionalFormatting>
  <conditionalFormatting sqref="G172:G173">
    <cfRule type="expression" dxfId="252" priority="246" stopIfTrue="1">
      <formula>$A172&lt;&gt;""</formula>
    </cfRule>
  </conditionalFormatting>
  <conditionalFormatting sqref="B174:H188 H189:H226 B189:D226">
    <cfRule type="expression" dxfId="251" priority="245" stopIfTrue="1">
      <formula>$A174&lt;&gt;""</formula>
    </cfRule>
  </conditionalFormatting>
  <conditionalFormatting sqref="H1138:H1139">
    <cfRule type="expression" dxfId="250" priority="244" stopIfTrue="1">
      <formula>$A1138&lt;&gt;""</formula>
    </cfRule>
  </conditionalFormatting>
  <conditionalFormatting sqref="B1167:G1167">
    <cfRule type="expression" dxfId="249" priority="243" stopIfTrue="1">
      <formula>$A1167&lt;&gt;""</formula>
    </cfRule>
  </conditionalFormatting>
  <conditionalFormatting sqref="D1138:D1139">
    <cfRule type="expression" dxfId="248" priority="242" stopIfTrue="1">
      <formula>$A1138&lt;&gt;""</formula>
    </cfRule>
  </conditionalFormatting>
  <conditionalFormatting sqref="B1138:C1139">
    <cfRule type="expression" dxfId="247" priority="241" stopIfTrue="1">
      <formula>$A1138&lt;&gt;""</formula>
    </cfRule>
  </conditionalFormatting>
  <conditionalFormatting sqref="G1138:G1139">
    <cfRule type="expression" dxfId="246" priority="240" stopIfTrue="1">
      <formula>$A1138&lt;&gt;""</formula>
    </cfRule>
  </conditionalFormatting>
  <conditionalFormatting sqref="E1138:F1139">
    <cfRule type="expression" dxfId="245" priority="239" stopIfTrue="1">
      <formula>$A1138&lt;&gt;""</formula>
    </cfRule>
  </conditionalFormatting>
  <conditionalFormatting sqref="D1369:D1370 H1369:H1375">
    <cfRule type="expression" dxfId="244" priority="234" stopIfTrue="1">
      <formula>$A1369&lt;&gt;""</formula>
    </cfRule>
  </conditionalFormatting>
  <conditionalFormatting sqref="D1140 H1140:H1147 D1143">
    <cfRule type="expression" dxfId="243" priority="238" stopIfTrue="1">
      <formula>$A1140&lt;&gt;""</formula>
    </cfRule>
  </conditionalFormatting>
  <conditionalFormatting sqref="G1369:G1375">
    <cfRule type="expression" dxfId="242" priority="233" stopIfTrue="1">
      <formula>$A1369&lt;&gt;""</formula>
    </cfRule>
  </conditionalFormatting>
  <conditionalFormatting sqref="G1140 G1143">
    <cfRule type="expression" dxfId="241" priority="237" stopIfTrue="1">
      <formula>$A1140&lt;&gt;""</formula>
    </cfRule>
  </conditionalFormatting>
  <conditionalFormatting sqref="E1140:F1140 E1143:F1143">
    <cfRule type="expression" dxfId="240" priority="236" stopIfTrue="1">
      <formula>$A1140&lt;&gt;""</formula>
    </cfRule>
  </conditionalFormatting>
  <conditionalFormatting sqref="B1140:C1140 B1143:C1143">
    <cfRule type="expression" dxfId="239" priority="235" stopIfTrue="1">
      <formula>$A1140&lt;&gt;""</formula>
    </cfRule>
  </conditionalFormatting>
  <conditionalFormatting sqref="B1369:C1370">
    <cfRule type="expression" dxfId="238" priority="232" stopIfTrue="1">
      <formula>$A1369&lt;&gt;""</formula>
    </cfRule>
  </conditionalFormatting>
  <conditionalFormatting sqref="E1369:F1375">
    <cfRule type="expression" dxfId="237" priority="231" stopIfTrue="1">
      <formula>$A1369&lt;&gt;""</formula>
    </cfRule>
  </conditionalFormatting>
  <conditionalFormatting sqref="B1052:G1052">
    <cfRule type="expression" dxfId="236" priority="230" stopIfTrue="1">
      <formula>$A1052&lt;&gt;""</formula>
    </cfRule>
  </conditionalFormatting>
  <conditionalFormatting sqref="B1168:G1168 B1171:G1175">
    <cfRule type="expression" dxfId="235" priority="229" stopIfTrue="1">
      <formula>$A1168&lt;&gt;""</formula>
    </cfRule>
  </conditionalFormatting>
  <conditionalFormatting sqref="E475:G476 G474">
    <cfRule type="expression" dxfId="234" priority="228" stopIfTrue="1">
      <formula>$A474&lt;&gt;""</formula>
    </cfRule>
  </conditionalFormatting>
  <conditionalFormatting sqref="D474:D476">
    <cfRule type="expression" dxfId="233" priority="227" stopIfTrue="1">
      <formula>$A474&lt;&gt;""</formula>
    </cfRule>
  </conditionalFormatting>
  <conditionalFormatting sqref="B474:C476">
    <cfRule type="expression" dxfId="232" priority="226" stopIfTrue="1">
      <formula>$A474&lt;&gt;""</formula>
    </cfRule>
  </conditionalFormatting>
  <conditionalFormatting sqref="D1452">
    <cfRule type="expression" dxfId="231" priority="225" stopIfTrue="1">
      <formula>$A1452&lt;&gt;""</formula>
    </cfRule>
  </conditionalFormatting>
  <conditionalFormatting sqref="G1452">
    <cfRule type="expression" dxfId="230" priority="224" stopIfTrue="1">
      <formula>$A1452&lt;&gt;""</formula>
    </cfRule>
  </conditionalFormatting>
  <conditionalFormatting sqref="E1452:F1452">
    <cfRule type="expression" dxfId="229" priority="223" stopIfTrue="1">
      <formula>$A1452&lt;&gt;""</formula>
    </cfRule>
  </conditionalFormatting>
  <conditionalFormatting sqref="B1452:C1452">
    <cfRule type="expression" dxfId="228" priority="222" stopIfTrue="1">
      <formula>$A1452&lt;&gt;""</formula>
    </cfRule>
  </conditionalFormatting>
  <conditionalFormatting sqref="B456:G457">
    <cfRule type="expression" dxfId="227" priority="221" stopIfTrue="1">
      <formula>$A456&lt;&gt;""</formula>
    </cfRule>
  </conditionalFormatting>
  <conditionalFormatting sqref="D1164 D1166">
    <cfRule type="expression" dxfId="226" priority="220" stopIfTrue="1">
      <formula>$A1164&lt;&gt;""</formula>
    </cfRule>
  </conditionalFormatting>
  <conditionalFormatting sqref="B1164:C1164 E1164:H1164 E1166:H1166 B1166:C1166">
    <cfRule type="expression" dxfId="225" priority="219" stopIfTrue="1">
      <formula>$A1164&lt;&gt;""</formula>
    </cfRule>
  </conditionalFormatting>
  <conditionalFormatting sqref="B1081:G1081">
    <cfRule type="expression" dxfId="224" priority="218" stopIfTrue="1">
      <formula>$A1081&lt;&gt;""</formula>
    </cfRule>
  </conditionalFormatting>
  <conditionalFormatting sqref="H1053">
    <cfRule type="expression" dxfId="223" priority="217" stopIfTrue="1">
      <formula>$A1053&lt;&gt;""</formula>
    </cfRule>
  </conditionalFormatting>
  <conditionalFormatting sqref="B1053:G1053">
    <cfRule type="expression" dxfId="222" priority="216" stopIfTrue="1">
      <formula>$A1053&lt;&gt;""</formula>
    </cfRule>
  </conditionalFormatting>
  <conditionalFormatting sqref="H1289:H1296 H1299:H1300">
    <cfRule type="expression" dxfId="221" priority="215" stopIfTrue="1">
      <formula>$A1289&lt;&gt;""</formula>
    </cfRule>
  </conditionalFormatting>
  <conditionalFormatting sqref="E1299:F1300 E1292:F1296">
    <cfRule type="expression" dxfId="220" priority="214" stopIfTrue="1">
      <formula>$A1292&lt;&gt;""</formula>
    </cfRule>
  </conditionalFormatting>
  <conditionalFormatting sqref="B1289:D1289">
    <cfRule type="expression" dxfId="219" priority="213" stopIfTrue="1">
      <formula>$A1289&lt;&gt;""</formula>
    </cfRule>
  </conditionalFormatting>
  <conditionalFormatting sqref="E1289:G1289 G1299:G1300 G1292:G1296">
    <cfRule type="expression" dxfId="218" priority="212" stopIfTrue="1">
      <formula>$A1289&lt;&gt;""</formula>
    </cfRule>
  </conditionalFormatting>
  <conditionalFormatting sqref="D1292:D1296 D1299:D1300">
    <cfRule type="expression" dxfId="217" priority="211" stopIfTrue="1">
      <formula>$A1292&lt;&gt;""</formula>
    </cfRule>
  </conditionalFormatting>
  <conditionalFormatting sqref="B1292:C1296 B1299:C1300">
    <cfRule type="expression" dxfId="216" priority="210" stopIfTrue="1">
      <formula>$A1292&lt;&gt;""</formula>
    </cfRule>
  </conditionalFormatting>
  <conditionalFormatting sqref="D1360 H1360:H1362">
    <cfRule type="expression" dxfId="215" priority="209" stopIfTrue="1">
      <formula>$A1360&lt;&gt;""</formula>
    </cfRule>
  </conditionalFormatting>
  <conditionalFormatting sqref="G1360">
    <cfRule type="expression" dxfId="214" priority="208" stopIfTrue="1">
      <formula>$A1360&lt;&gt;""</formula>
    </cfRule>
  </conditionalFormatting>
  <conditionalFormatting sqref="B1360:C1360">
    <cfRule type="expression" dxfId="213" priority="207" stopIfTrue="1">
      <formula>$A1360&lt;&gt;""</formula>
    </cfRule>
  </conditionalFormatting>
  <conditionalFormatting sqref="E1360:F1360">
    <cfRule type="expression" dxfId="212" priority="206" stopIfTrue="1">
      <formula>$A1360&lt;&gt;""</formula>
    </cfRule>
  </conditionalFormatting>
  <conditionalFormatting sqref="B1165:H1165">
    <cfRule type="expression" dxfId="211" priority="205" stopIfTrue="1">
      <formula>$A1165&lt;&gt;""</formula>
    </cfRule>
  </conditionalFormatting>
  <conditionalFormatting sqref="H1160">
    <cfRule type="expression" dxfId="210" priority="204" stopIfTrue="1">
      <formula>$A1160&lt;&gt;""</formula>
    </cfRule>
  </conditionalFormatting>
  <conditionalFormatting sqref="D1160">
    <cfRule type="expression" dxfId="209" priority="203" stopIfTrue="1">
      <formula>$A1160&lt;&gt;""</formula>
    </cfRule>
  </conditionalFormatting>
  <conditionalFormatting sqref="E1160:G1160">
    <cfRule type="expression" dxfId="208" priority="202" stopIfTrue="1">
      <formula>$A1160&lt;&gt;""</formula>
    </cfRule>
  </conditionalFormatting>
  <conditionalFormatting sqref="B1160:C1160">
    <cfRule type="expression" dxfId="207" priority="201" stopIfTrue="1">
      <formula>$A1160&lt;&gt;""</formula>
    </cfRule>
  </conditionalFormatting>
  <conditionalFormatting sqref="H1405">
    <cfRule type="expression" dxfId="206" priority="200" stopIfTrue="1">
      <formula>$A1405&lt;&gt;""</formula>
    </cfRule>
  </conditionalFormatting>
  <conditionalFormatting sqref="E1405:G1405">
    <cfRule type="expression" dxfId="205" priority="199" stopIfTrue="1">
      <formula>$A1405&lt;&gt;""</formula>
    </cfRule>
  </conditionalFormatting>
  <conditionalFormatting sqref="D1405">
    <cfRule type="expression" dxfId="204" priority="198" stopIfTrue="1">
      <formula>$A1405&lt;&gt;""</formula>
    </cfRule>
  </conditionalFormatting>
  <conditionalFormatting sqref="B1405:C1405">
    <cfRule type="expression" dxfId="203" priority="197" stopIfTrue="1">
      <formula>$A1405&lt;&gt;""</formula>
    </cfRule>
  </conditionalFormatting>
  <conditionalFormatting sqref="H1409:H1410 B1409:D1410">
    <cfRule type="expression" dxfId="202" priority="196" stopIfTrue="1">
      <formula>$A1409&lt;&gt;""</formula>
    </cfRule>
  </conditionalFormatting>
  <conditionalFormatting sqref="E1409:G1410">
    <cfRule type="expression" dxfId="201" priority="195" stopIfTrue="1">
      <formula>$A1409&lt;&gt;""</formula>
    </cfRule>
  </conditionalFormatting>
  <conditionalFormatting sqref="H1163">
    <cfRule type="expression" dxfId="200" priority="194" stopIfTrue="1">
      <formula>$A1163&lt;&gt;""</formula>
    </cfRule>
  </conditionalFormatting>
  <conditionalFormatting sqref="B1163:G1163">
    <cfRule type="expression" dxfId="199" priority="193" stopIfTrue="1">
      <formula>$A1163&lt;&gt;""</formula>
    </cfRule>
  </conditionalFormatting>
  <conditionalFormatting sqref="G488 B477:G482">
    <cfRule type="expression" dxfId="198" priority="192" stopIfTrue="1">
      <formula>$A477&lt;&gt;""</formula>
    </cfRule>
  </conditionalFormatting>
  <conditionalFormatting sqref="G1253">
    <cfRule type="expression" dxfId="197" priority="191" stopIfTrue="1">
      <formula>$A1253&lt;&gt;""</formula>
    </cfRule>
  </conditionalFormatting>
  <conditionalFormatting sqref="E1113:F1113">
    <cfRule type="expression" dxfId="196" priority="190" stopIfTrue="1">
      <formula>$A1113&lt;&gt;""</formula>
    </cfRule>
  </conditionalFormatting>
  <conditionalFormatting sqref="D1113">
    <cfRule type="expression" dxfId="195" priority="189" stopIfTrue="1">
      <formula>$A1113&lt;&gt;""</formula>
    </cfRule>
  </conditionalFormatting>
  <conditionalFormatting sqref="B1113:C1113">
    <cfRule type="expression" dxfId="194" priority="188" stopIfTrue="1">
      <formula>$A1113&lt;&gt;""</formula>
    </cfRule>
  </conditionalFormatting>
  <conditionalFormatting sqref="D1371:D1375">
    <cfRule type="expression" dxfId="193" priority="187" stopIfTrue="1">
      <formula>$A1371&lt;&gt;""</formula>
    </cfRule>
  </conditionalFormatting>
  <conditionalFormatting sqref="B1371:C1375">
    <cfRule type="expression" dxfId="192" priority="186" stopIfTrue="1">
      <formula>$A1371&lt;&gt;""</formula>
    </cfRule>
  </conditionalFormatting>
  <conditionalFormatting sqref="G1144:G1147">
    <cfRule type="expression" dxfId="191" priority="185" stopIfTrue="1">
      <formula>$A1144&lt;&gt;""</formula>
    </cfRule>
  </conditionalFormatting>
  <conditionalFormatting sqref="D1144:D1147">
    <cfRule type="expression" dxfId="190" priority="184" stopIfTrue="1">
      <formula>$A1144&lt;&gt;""</formula>
    </cfRule>
  </conditionalFormatting>
  <conditionalFormatting sqref="E1144:F1147">
    <cfRule type="expression" dxfId="189" priority="183" stopIfTrue="1">
      <formula>$A1144&lt;&gt;""</formula>
    </cfRule>
  </conditionalFormatting>
  <conditionalFormatting sqref="B1144:C1147">
    <cfRule type="expression" dxfId="188" priority="182" stopIfTrue="1">
      <formula>$A1144&lt;&gt;""</formula>
    </cfRule>
  </conditionalFormatting>
  <conditionalFormatting sqref="D1131">
    <cfRule type="expression" dxfId="187" priority="181" stopIfTrue="1">
      <formula>$A1131&lt;&gt;""</formula>
    </cfRule>
  </conditionalFormatting>
  <conditionalFormatting sqref="G1131">
    <cfRule type="expression" dxfId="186" priority="180" stopIfTrue="1">
      <formula>$A1131&lt;&gt;""</formula>
    </cfRule>
  </conditionalFormatting>
  <conditionalFormatting sqref="E1131:F1131">
    <cfRule type="expression" dxfId="185" priority="179" stopIfTrue="1">
      <formula>$A1131&lt;&gt;""</formula>
    </cfRule>
  </conditionalFormatting>
  <conditionalFormatting sqref="B1131:C1131">
    <cfRule type="expression" dxfId="184" priority="178" stopIfTrue="1">
      <formula>$A1131&lt;&gt;""</formula>
    </cfRule>
  </conditionalFormatting>
  <conditionalFormatting sqref="H1359">
    <cfRule type="expression" dxfId="183" priority="177" stopIfTrue="1">
      <formula>$A1359&lt;&gt;""</formula>
    </cfRule>
  </conditionalFormatting>
  <conditionalFormatting sqref="D1359">
    <cfRule type="expression" dxfId="182" priority="176" stopIfTrue="1">
      <formula>$A1359&lt;&gt;""</formula>
    </cfRule>
  </conditionalFormatting>
  <conditionalFormatting sqref="G1359">
    <cfRule type="expression" dxfId="181" priority="175" stopIfTrue="1">
      <formula>$A1359&lt;&gt;""</formula>
    </cfRule>
  </conditionalFormatting>
  <conditionalFormatting sqref="E1359:F1359">
    <cfRule type="expression" dxfId="180" priority="174" stopIfTrue="1">
      <formula>$A1359&lt;&gt;""</formula>
    </cfRule>
  </conditionalFormatting>
  <conditionalFormatting sqref="B1359:C1359">
    <cfRule type="expression" dxfId="179" priority="173" stopIfTrue="1">
      <formula>$A1359&lt;&gt;""</formula>
    </cfRule>
  </conditionalFormatting>
  <conditionalFormatting sqref="B488:F488 B489:D495">
    <cfRule type="expression" dxfId="178" priority="172" stopIfTrue="1">
      <formula>$A488&lt;&gt;""</formula>
    </cfRule>
  </conditionalFormatting>
  <conditionalFormatting sqref="H483:H487 B483:D487">
    <cfRule type="expression" dxfId="177" priority="171" stopIfTrue="1">
      <formula>$A483&lt;&gt;""</formula>
    </cfRule>
  </conditionalFormatting>
  <conditionalFormatting sqref="G486:G487 E483:G485">
    <cfRule type="expression" dxfId="176" priority="170" stopIfTrue="1">
      <formula>$A483&lt;&gt;""</formula>
    </cfRule>
  </conditionalFormatting>
  <conditionalFormatting sqref="D1137 H1137">
    <cfRule type="expression" dxfId="175" priority="169" stopIfTrue="1">
      <formula>$A1137&lt;&gt;""</formula>
    </cfRule>
  </conditionalFormatting>
  <conditionalFormatting sqref="G1137">
    <cfRule type="expression" dxfId="174" priority="168" stopIfTrue="1">
      <formula>$A1137&lt;&gt;""</formula>
    </cfRule>
  </conditionalFormatting>
  <conditionalFormatting sqref="E1137:F1137">
    <cfRule type="expression" dxfId="173" priority="167" stopIfTrue="1">
      <formula>$A1137&lt;&gt;""</formula>
    </cfRule>
  </conditionalFormatting>
  <conditionalFormatting sqref="B1137:C1137">
    <cfRule type="expression" dxfId="172" priority="166" stopIfTrue="1">
      <formula>$A1137&lt;&gt;""</formula>
    </cfRule>
  </conditionalFormatting>
  <conditionalFormatting sqref="D1368 H1368">
    <cfRule type="expression" dxfId="171" priority="165" stopIfTrue="1">
      <formula>$A1368&lt;&gt;""</formula>
    </cfRule>
  </conditionalFormatting>
  <conditionalFormatting sqref="G1368">
    <cfRule type="expression" dxfId="170" priority="164" stopIfTrue="1">
      <formula>$A1368&lt;&gt;""</formula>
    </cfRule>
  </conditionalFormatting>
  <conditionalFormatting sqref="E1368:F1368">
    <cfRule type="expression" dxfId="169" priority="163" stopIfTrue="1">
      <formula>$A1368&lt;&gt;""</formula>
    </cfRule>
  </conditionalFormatting>
  <conditionalFormatting sqref="B1368:C1368">
    <cfRule type="expression" dxfId="168" priority="162" stopIfTrue="1">
      <formula>$A1368&lt;&gt;""</formula>
    </cfRule>
  </conditionalFormatting>
  <conditionalFormatting sqref="H1297:H1298">
    <cfRule type="expression" dxfId="167" priority="161" stopIfTrue="1">
      <formula>$A1297&lt;&gt;""</formula>
    </cfRule>
  </conditionalFormatting>
  <conditionalFormatting sqref="D1297:D1298">
    <cfRule type="expression" dxfId="166" priority="160" stopIfTrue="1">
      <formula>$A1297&lt;&gt;""</formula>
    </cfRule>
  </conditionalFormatting>
  <conditionalFormatting sqref="G1297:G1298">
    <cfRule type="expression" dxfId="165" priority="159" stopIfTrue="1">
      <formula>$A1297&lt;&gt;""</formula>
    </cfRule>
  </conditionalFormatting>
  <conditionalFormatting sqref="E1297:F1298">
    <cfRule type="expression" dxfId="164" priority="158" stopIfTrue="1">
      <formula>$A1297&lt;&gt;""</formula>
    </cfRule>
  </conditionalFormatting>
  <conditionalFormatting sqref="B1297:C1298">
    <cfRule type="expression" dxfId="163" priority="157" stopIfTrue="1">
      <formula>$A1297&lt;&gt;""</formula>
    </cfRule>
  </conditionalFormatting>
  <conditionalFormatting sqref="H1411">
    <cfRule type="expression" dxfId="162" priority="156" stopIfTrue="1">
      <formula>$A1411&lt;&gt;""</formula>
    </cfRule>
  </conditionalFormatting>
  <conditionalFormatting sqref="D1411">
    <cfRule type="expression" dxfId="161" priority="155" stopIfTrue="1">
      <formula>$A1411&lt;&gt;""</formula>
    </cfRule>
  </conditionalFormatting>
  <conditionalFormatting sqref="G1411">
    <cfRule type="expression" dxfId="160" priority="154" stopIfTrue="1">
      <formula>$A1411&lt;&gt;""</formula>
    </cfRule>
  </conditionalFormatting>
  <conditionalFormatting sqref="E1411:F1411">
    <cfRule type="expression" dxfId="159" priority="153" stopIfTrue="1">
      <formula>$A1411&lt;&gt;""</formula>
    </cfRule>
  </conditionalFormatting>
  <conditionalFormatting sqref="B1411:C1411">
    <cfRule type="expression" dxfId="158" priority="152" stopIfTrue="1">
      <formula>$A1411&lt;&gt;""</formula>
    </cfRule>
  </conditionalFormatting>
  <conditionalFormatting sqref="B1176:G1192">
    <cfRule type="expression" dxfId="157" priority="151" stopIfTrue="1">
      <formula>$A1176&lt;&gt;""</formula>
    </cfRule>
  </conditionalFormatting>
  <conditionalFormatting sqref="B1270:H1270 H1271:H1287">
    <cfRule type="expression" dxfId="156" priority="150" stopIfTrue="1">
      <formula>$A1270&lt;&gt;""</formula>
    </cfRule>
  </conditionalFormatting>
  <conditionalFormatting sqref="E246:H246">
    <cfRule type="expression" dxfId="155" priority="149" stopIfTrue="1">
      <formula>$A246&lt;&gt;""</formula>
    </cfRule>
  </conditionalFormatting>
  <conditionalFormatting sqref="E489:G495">
    <cfRule type="expression" dxfId="154" priority="148" stopIfTrue="1">
      <formula>$A489&lt;&gt;""</formula>
    </cfRule>
  </conditionalFormatting>
  <conditionalFormatting sqref="B1271:G1273 G1274:G1287 B1274:D1287">
    <cfRule type="expression" dxfId="153" priority="147" stopIfTrue="1">
      <formula>$A1271&lt;&gt;""</formula>
    </cfRule>
  </conditionalFormatting>
  <conditionalFormatting sqref="B1136:H1136">
    <cfRule type="expression" dxfId="152" priority="146" stopIfTrue="1">
      <formula>$A1136&lt;&gt;""</formula>
    </cfRule>
  </conditionalFormatting>
  <conditionalFormatting sqref="B1367:H1367">
    <cfRule type="expression" dxfId="151" priority="145" stopIfTrue="1">
      <formula>$A1367&lt;&gt;""</formula>
    </cfRule>
  </conditionalFormatting>
  <conditionalFormatting sqref="H247">
    <cfRule type="expression" dxfId="150" priority="144" stopIfTrue="1">
      <formula>$A247&lt;&gt;""</formula>
    </cfRule>
  </conditionalFormatting>
  <conditionalFormatting sqref="E473:F473">
    <cfRule type="expression" dxfId="149" priority="143" stopIfTrue="1">
      <formula>$A473&lt;&gt;""</formula>
    </cfRule>
  </conditionalFormatting>
  <conditionalFormatting sqref="G473">
    <cfRule type="expression" dxfId="148" priority="142" stopIfTrue="1">
      <formula>$A473&lt;&gt;""</formula>
    </cfRule>
  </conditionalFormatting>
  <conditionalFormatting sqref="D473">
    <cfRule type="expression" dxfId="147" priority="141" stopIfTrue="1">
      <formula>$A473&lt;&gt;""</formula>
    </cfRule>
  </conditionalFormatting>
  <conditionalFormatting sqref="B473:C473">
    <cfRule type="expression" dxfId="146" priority="140" stopIfTrue="1">
      <formula>$A473&lt;&gt;""</formula>
    </cfRule>
  </conditionalFormatting>
  <conditionalFormatting sqref="H471:H472">
    <cfRule type="expression" dxfId="145" priority="139" stopIfTrue="1">
      <formula>$A471&lt;&gt;""</formula>
    </cfRule>
  </conditionalFormatting>
  <conditionalFormatting sqref="E471:G472">
    <cfRule type="expression" dxfId="144" priority="138" stopIfTrue="1">
      <formula>$A471&lt;&gt;""</formula>
    </cfRule>
  </conditionalFormatting>
  <conditionalFormatting sqref="D471:D472">
    <cfRule type="expression" dxfId="143" priority="137" stopIfTrue="1">
      <formula>$A471&lt;&gt;""</formula>
    </cfRule>
  </conditionalFormatting>
  <conditionalFormatting sqref="B471:C472">
    <cfRule type="expression" dxfId="142" priority="136" stopIfTrue="1">
      <formula>$A471&lt;&gt;""</formula>
    </cfRule>
  </conditionalFormatting>
  <conditionalFormatting sqref="E474:F474">
    <cfRule type="expression" dxfId="141" priority="135" stopIfTrue="1">
      <formula>$A474&lt;&gt;""</formula>
    </cfRule>
  </conditionalFormatting>
  <conditionalFormatting sqref="E189:F189">
    <cfRule type="expression" dxfId="140" priority="130" stopIfTrue="1">
      <formula>$A189&lt;&gt;""</formula>
    </cfRule>
  </conditionalFormatting>
  <conditionalFormatting sqref="H1109">
    <cfRule type="expression" dxfId="139" priority="134" stopIfTrue="1">
      <formula>$A1109&lt;&gt;""</formula>
    </cfRule>
  </conditionalFormatting>
  <conditionalFormatting sqref="D1109">
    <cfRule type="expression" dxfId="138" priority="133" stopIfTrue="1">
      <formula>$A1109&lt;&gt;""</formula>
    </cfRule>
  </conditionalFormatting>
  <conditionalFormatting sqref="B1109:C1109">
    <cfRule type="expression" dxfId="137" priority="132" stopIfTrue="1">
      <formula>$A1109&lt;&gt;""</formula>
    </cfRule>
  </conditionalFormatting>
  <conditionalFormatting sqref="G1109">
    <cfRule type="expression" dxfId="136" priority="131" stopIfTrue="1">
      <formula>$A1109&lt;&gt;""</formula>
    </cfRule>
  </conditionalFormatting>
  <conditionalFormatting sqref="G189">
    <cfRule type="expression" dxfId="135" priority="129" stopIfTrue="1">
      <formula>$A189&lt;&gt;""</formula>
    </cfRule>
  </conditionalFormatting>
  <conditionalFormatting sqref="E190:G193">
    <cfRule type="expression" dxfId="134" priority="128" stopIfTrue="1">
      <formula>$A190&lt;&gt;""</formula>
    </cfRule>
  </conditionalFormatting>
  <conditionalFormatting sqref="E1274:F1287">
    <cfRule type="expression" dxfId="133" priority="127" stopIfTrue="1">
      <formula>$A1274&lt;&gt;""</formula>
    </cfRule>
  </conditionalFormatting>
  <conditionalFormatting sqref="E486:F487">
    <cfRule type="expression" dxfId="132" priority="126" stopIfTrue="1">
      <formula>$A486&lt;&gt;""</formula>
    </cfRule>
  </conditionalFormatting>
  <conditionalFormatting sqref="E247:F247">
    <cfRule type="expression" dxfId="131" priority="125" stopIfTrue="1">
      <formula>$A247&lt;&gt;""</formula>
    </cfRule>
  </conditionalFormatting>
  <conditionalFormatting sqref="G247">
    <cfRule type="expression" dxfId="130" priority="124" stopIfTrue="1">
      <formula>$A247&lt;&gt;""</formula>
    </cfRule>
  </conditionalFormatting>
  <conditionalFormatting sqref="E194:G194">
    <cfRule type="expression" dxfId="129" priority="123" stopIfTrue="1">
      <formula>$A194&lt;&gt;""</formula>
    </cfRule>
  </conditionalFormatting>
  <conditionalFormatting sqref="H1254 B1254:D1254">
    <cfRule type="expression" dxfId="128" priority="122" stopIfTrue="1">
      <formula>$A1254&lt;&gt;""</formula>
    </cfRule>
  </conditionalFormatting>
  <conditionalFormatting sqref="E1254:G1254">
    <cfRule type="expression" dxfId="127" priority="121" stopIfTrue="1">
      <formula>$A1254&lt;&gt;""</formula>
    </cfRule>
  </conditionalFormatting>
  <conditionalFormatting sqref="E1392:F1401">
    <cfRule type="expression" dxfId="126" priority="120" stopIfTrue="1">
      <formula>$A1392&lt;&gt;""</formula>
    </cfRule>
  </conditionalFormatting>
  <conditionalFormatting sqref="E195:F196">
    <cfRule type="expression" dxfId="125" priority="119" stopIfTrue="1">
      <formula>$A195&lt;&gt;""</formula>
    </cfRule>
  </conditionalFormatting>
  <conditionalFormatting sqref="G195:G196">
    <cfRule type="expression" dxfId="124" priority="118" stopIfTrue="1">
      <formula>$A195&lt;&gt;""</formula>
    </cfRule>
  </conditionalFormatting>
  <conditionalFormatting sqref="E197:G198 E199:F203">
    <cfRule type="expression" dxfId="123" priority="117" stopIfTrue="1">
      <formula>$A197&lt;&gt;""</formula>
    </cfRule>
  </conditionalFormatting>
  <conditionalFormatting sqref="G199">
    <cfRule type="expression" dxfId="122" priority="116" stopIfTrue="1">
      <formula>$A199&lt;&gt;""</formula>
    </cfRule>
  </conditionalFormatting>
  <conditionalFormatting sqref="B1393:D1403">
    <cfRule type="expression" dxfId="121" priority="115" stopIfTrue="1">
      <formula>$A1393&lt;&gt;""</formula>
    </cfRule>
  </conditionalFormatting>
  <conditionalFormatting sqref="G200:G204">
    <cfRule type="expression" dxfId="120" priority="114" stopIfTrue="1">
      <formula>$A200&lt;&gt;""</formula>
    </cfRule>
  </conditionalFormatting>
  <conditionalFormatting sqref="B624">
    <cfRule type="expression" dxfId="119" priority="113" stopIfTrue="1">
      <formula>$A624&lt;&gt;""</formula>
    </cfRule>
  </conditionalFormatting>
  <conditionalFormatting sqref="B275:H275">
    <cfRule type="expression" dxfId="118" priority="112" stopIfTrue="1">
      <formula>$A275&lt;&gt;""</formula>
    </cfRule>
  </conditionalFormatting>
  <conditionalFormatting sqref="B276:H276">
    <cfRule type="expression" dxfId="117" priority="111" stopIfTrue="1">
      <formula>$A276&lt;&gt;""</formula>
    </cfRule>
  </conditionalFormatting>
  <conditionalFormatting sqref="B277:H279 B280:D289 H280:H282">
    <cfRule type="expression" dxfId="116" priority="110" stopIfTrue="1">
      <formula>$A277&lt;&gt;""</formula>
    </cfRule>
  </conditionalFormatting>
  <conditionalFormatting sqref="E280:G282">
    <cfRule type="expression" dxfId="115" priority="109" stopIfTrue="1">
      <formula>$A280&lt;&gt;""</formula>
    </cfRule>
  </conditionalFormatting>
  <conditionalFormatting sqref="E204:F204">
    <cfRule type="expression" dxfId="114" priority="108" stopIfTrue="1">
      <formula>$A204&lt;&gt;""</formula>
    </cfRule>
  </conditionalFormatting>
  <conditionalFormatting sqref="G205:G208">
    <cfRule type="expression" dxfId="113" priority="106" stopIfTrue="1">
      <formula>$A205&lt;&gt;""</formula>
    </cfRule>
  </conditionalFormatting>
  <conditionalFormatting sqref="E205:F209">
    <cfRule type="expression" dxfId="112" priority="107" stopIfTrue="1">
      <formula>$A205&lt;&gt;""</formula>
    </cfRule>
  </conditionalFormatting>
  <conditionalFormatting sqref="G209">
    <cfRule type="expression" dxfId="111" priority="105" stopIfTrue="1">
      <formula>$A209&lt;&gt;""</formula>
    </cfRule>
  </conditionalFormatting>
  <conditionalFormatting sqref="H283:H289">
    <cfRule type="expression" dxfId="110" priority="104" stopIfTrue="1">
      <formula>$A283&lt;&gt;""</formula>
    </cfRule>
  </conditionalFormatting>
  <conditionalFormatting sqref="E283:G289">
    <cfRule type="expression" dxfId="109" priority="103" stopIfTrue="1">
      <formula>$A283&lt;&gt;""</formula>
    </cfRule>
  </conditionalFormatting>
  <conditionalFormatting sqref="B1218:H1218 B1226:H1231 B1220:H1224">
    <cfRule type="expression" dxfId="108" priority="102" stopIfTrue="1">
      <formula>$A1218&lt;&gt;""</formula>
    </cfRule>
  </conditionalFormatting>
  <conditionalFormatting sqref="E1109:F1109">
    <cfRule type="expression" dxfId="107" priority="101" stopIfTrue="1">
      <formula>$A1109&lt;&gt;""</formula>
    </cfRule>
  </conditionalFormatting>
  <conditionalFormatting sqref="D1314">
    <cfRule type="expression" dxfId="106" priority="100" stopIfTrue="1">
      <formula>$A1314&lt;&gt;""</formula>
    </cfRule>
  </conditionalFormatting>
  <conditionalFormatting sqref="B1314:C1314">
    <cfRule type="expression" dxfId="105" priority="99" stopIfTrue="1">
      <formula>$A1314&lt;&gt;""</formula>
    </cfRule>
  </conditionalFormatting>
  <conditionalFormatting sqref="G1314">
    <cfRule type="expression" dxfId="104" priority="98" stopIfTrue="1">
      <formula>$A1314&lt;&gt;""</formula>
    </cfRule>
  </conditionalFormatting>
  <conditionalFormatting sqref="E1314:F1314">
    <cfRule type="expression" dxfId="103" priority="97" stopIfTrue="1">
      <formula>$A1314&lt;&gt;""</formula>
    </cfRule>
  </conditionalFormatting>
  <conditionalFormatting sqref="G210:G224">
    <cfRule type="expression" dxfId="102" priority="95" stopIfTrue="1">
      <formula>$A210&lt;&gt;""</formula>
    </cfRule>
  </conditionalFormatting>
  <conditionalFormatting sqref="E210:F224">
    <cfRule type="expression" dxfId="101" priority="96" stopIfTrue="1">
      <formula>$A210&lt;&gt;""</formula>
    </cfRule>
  </conditionalFormatting>
  <conditionalFormatting sqref="B496:H498">
    <cfRule type="expression" dxfId="100" priority="94" stopIfTrue="1">
      <formula>$A496&lt;&gt;""</formula>
    </cfRule>
  </conditionalFormatting>
  <conditionalFormatting sqref="B290:H290 B291:D319">
    <cfRule type="expression" dxfId="99" priority="93" stopIfTrue="1">
      <formula>$A290&lt;&gt;""</formula>
    </cfRule>
  </conditionalFormatting>
  <conditionalFormatting sqref="E291:H319">
    <cfRule type="expression" dxfId="98" priority="92" stopIfTrue="1">
      <formula>$A291&lt;&gt;""</formula>
    </cfRule>
  </conditionalFormatting>
  <conditionalFormatting sqref="B1225:H1225">
    <cfRule type="expression" dxfId="97" priority="91" stopIfTrue="1">
      <formula>$A1225&lt;&gt;""</formula>
    </cfRule>
  </conditionalFormatting>
  <conditionalFormatting sqref="B1219:H1219">
    <cfRule type="expression" dxfId="96" priority="90" stopIfTrue="1">
      <formula>$A1219&lt;&gt;""</formula>
    </cfRule>
  </conditionalFormatting>
  <conditionalFormatting sqref="A807:I807">
    <cfRule type="expression" dxfId="95" priority="89" stopIfTrue="1">
      <formula>$A807&lt;&gt;""</formula>
    </cfRule>
  </conditionalFormatting>
  <conditionalFormatting sqref="A808:A817">
    <cfRule type="expression" dxfId="94" priority="88" stopIfTrue="1">
      <formula>$A808&lt;&gt;""</formula>
    </cfRule>
  </conditionalFormatting>
  <conditionalFormatting sqref="E810:F810">
    <cfRule type="expression" dxfId="93" priority="87" stopIfTrue="1">
      <formula>$A810&lt;&gt;""</formula>
    </cfRule>
  </conditionalFormatting>
  <conditionalFormatting sqref="B818:D818">
    <cfRule type="expression" dxfId="92" priority="86" stopIfTrue="1">
      <formula>$A818&lt;&gt;""</formula>
    </cfRule>
  </conditionalFormatting>
  <conditionalFormatting sqref="A818">
    <cfRule type="expression" dxfId="91" priority="85" stopIfTrue="1">
      <formula>$A818&lt;&gt;""</formula>
    </cfRule>
  </conditionalFormatting>
  <conditionalFormatting sqref="E818:F818">
    <cfRule type="expression" dxfId="90" priority="84" stopIfTrue="1">
      <formula>$A818&lt;&gt;""</formula>
    </cfRule>
  </conditionalFormatting>
  <conditionalFormatting sqref="A819">
    <cfRule type="expression" dxfId="89" priority="83" stopIfTrue="1">
      <formula>$A819&lt;&gt;""</formula>
    </cfRule>
  </conditionalFormatting>
  <conditionalFormatting sqref="B1232:H1251">
    <cfRule type="expression" dxfId="88" priority="82" stopIfTrue="1">
      <formula>$A1232&lt;&gt;""</formula>
    </cfRule>
  </conditionalFormatting>
  <conditionalFormatting sqref="H1376:H1384">
    <cfRule type="expression" dxfId="87" priority="81" stopIfTrue="1">
      <formula>$A1376&lt;&gt;""</formula>
    </cfRule>
  </conditionalFormatting>
  <conditionalFormatting sqref="G1376">
    <cfRule type="expression" dxfId="86" priority="80" stopIfTrue="1">
      <formula>$A1376&lt;&gt;""</formula>
    </cfRule>
  </conditionalFormatting>
  <conditionalFormatting sqref="D1376:D1378">
    <cfRule type="expression" dxfId="85" priority="79" stopIfTrue="1">
      <formula>$A1376&lt;&gt;""</formula>
    </cfRule>
  </conditionalFormatting>
  <conditionalFormatting sqref="E1376:F1378">
    <cfRule type="expression" dxfId="84" priority="78" stopIfTrue="1">
      <formula>$A1376&lt;&gt;""</formula>
    </cfRule>
  </conditionalFormatting>
  <conditionalFormatting sqref="B1376:C1378">
    <cfRule type="expression" dxfId="83" priority="77" stopIfTrue="1">
      <formula>$A1376&lt;&gt;""</formula>
    </cfRule>
  </conditionalFormatting>
  <conditionalFormatting sqref="H1151">
    <cfRule type="expression" dxfId="82" priority="76" stopIfTrue="1">
      <formula>$A1151&lt;&gt;""</formula>
    </cfRule>
  </conditionalFormatting>
  <conditionalFormatting sqref="G1151">
    <cfRule type="expression" dxfId="81" priority="75" stopIfTrue="1">
      <formula>$A1151&lt;&gt;""</formula>
    </cfRule>
  </conditionalFormatting>
  <conditionalFormatting sqref="D1151">
    <cfRule type="expression" dxfId="80" priority="74" stopIfTrue="1">
      <formula>$A1151&lt;&gt;""</formula>
    </cfRule>
  </conditionalFormatting>
  <conditionalFormatting sqref="E1151:F1151">
    <cfRule type="expression" dxfId="79" priority="73" stopIfTrue="1">
      <formula>$A1151&lt;&gt;""</formula>
    </cfRule>
  </conditionalFormatting>
  <conditionalFormatting sqref="B1151:C1151">
    <cfRule type="expression" dxfId="78" priority="72" stopIfTrue="1">
      <formula>$A1151&lt;&gt;""</formula>
    </cfRule>
  </conditionalFormatting>
  <conditionalFormatting sqref="G1377">
    <cfRule type="expression" dxfId="77" priority="71" stopIfTrue="1">
      <formula>$A1377&lt;&gt;""</formula>
    </cfRule>
  </conditionalFormatting>
  <conditionalFormatting sqref="B1148:H1149">
    <cfRule type="expression" dxfId="76" priority="70" stopIfTrue="1">
      <formula>$A1148&lt;&gt;""</formula>
    </cfRule>
  </conditionalFormatting>
  <conditionalFormatting sqref="H162 B162:F162">
    <cfRule type="expression" dxfId="75" priority="69" stopIfTrue="1">
      <formula>$A162&lt;&gt;""</formula>
    </cfRule>
  </conditionalFormatting>
  <conditionalFormatting sqref="G162">
    <cfRule type="expression" dxfId="74" priority="68" stopIfTrue="1">
      <formula>$A162&lt;&gt;""</formula>
    </cfRule>
  </conditionalFormatting>
  <conditionalFormatting sqref="H688">
    <cfRule type="expression" dxfId="73" priority="67" stopIfTrue="1">
      <formula>$A688&lt;&gt;""</formula>
    </cfRule>
  </conditionalFormatting>
  <conditionalFormatting sqref="D688">
    <cfRule type="expression" dxfId="72" priority="66" stopIfTrue="1">
      <formula>$A688&lt;&gt;""</formula>
    </cfRule>
  </conditionalFormatting>
  <conditionalFormatting sqref="G688">
    <cfRule type="expression" dxfId="71" priority="65" stopIfTrue="1">
      <formula>$A688&lt;&gt;""</formula>
    </cfRule>
  </conditionalFormatting>
  <conditionalFormatting sqref="E688:F688">
    <cfRule type="expression" dxfId="70" priority="64" stopIfTrue="1">
      <formula>$A688&lt;&gt;""</formula>
    </cfRule>
  </conditionalFormatting>
  <conditionalFormatting sqref="B688:C688">
    <cfRule type="expression" dxfId="69" priority="63" stopIfTrue="1">
      <formula>$A688&lt;&gt;""</formula>
    </cfRule>
  </conditionalFormatting>
  <conditionalFormatting sqref="A1088:H1088">
    <cfRule type="expression" dxfId="68" priority="62" stopIfTrue="1">
      <formula>$A1088&lt;&gt;""</formula>
    </cfRule>
  </conditionalFormatting>
  <conditionalFormatting sqref="B348:I358">
    <cfRule type="expression" dxfId="67" priority="61" stopIfTrue="1">
      <formula>$A348&lt;&gt;""</formula>
    </cfRule>
  </conditionalFormatting>
  <conditionalFormatting sqref="A904:G904">
    <cfRule type="expression" dxfId="66" priority="60" stopIfTrue="1">
      <formula>$A904&lt;&gt;""</formula>
    </cfRule>
  </conditionalFormatting>
  <conditionalFormatting sqref="A324:G327">
    <cfRule type="expression" dxfId="65" priority="59" stopIfTrue="1">
      <formula>$A324&lt;&gt;""</formula>
    </cfRule>
  </conditionalFormatting>
  <conditionalFormatting sqref="A322:D322">
    <cfRule type="expression" dxfId="64" priority="58" stopIfTrue="1">
      <formula>$A322&lt;&gt;""</formula>
    </cfRule>
  </conditionalFormatting>
  <conditionalFormatting sqref="A1388:G1389">
    <cfRule type="expression" dxfId="63" priority="57" stopIfTrue="1">
      <formula>$A1388&lt;&gt;""</formula>
    </cfRule>
  </conditionalFormatting>
  <conditionalFormatting sqref="A1361:A1362">
    <cfRule type="expression" dxfId="62" priority="56" stopIfTrue="1">
      <formula>$A1361&lt;&gt;""</formula>
    </cfRule>
  </conditionalFormatting>
  <conditionalFormatting sqref="D1361:D1362">
    <cfRule type="expression" dxfId="61" priority="55" stopIfTrue="1">
      <formula>$A1361&lt;&gt;""</formula>
    </cfRule>
  </conditionalFormatting>
  <conditionalFormatting sqref="G1361:G1362">
    <cfRule type="expression" dxfId="60" priority="54" stopIfTrue="1">
      <formula>$A1361&lt;&gt;""</formula>
    </cfRule>
  </conditionalFormatting>
  <conditionalFormatting sqref="B1361:C1362">
    <cfRule type="expression" dxfId="59" priority="53" stopIfTrue="1">
      <formula>$A1361&lt;&gt;""</formula>
    </cfRule>
  </conditionalFormatting>
  <conditionalFormatting sqref="E1361:F1362">
    <cfRule type="expression" dxfId="58" priority="52" stopIfTrue="1">
      <formula>$A1361&lt;&gt;""</formula>
    </cfRule>
  </conditionalFormatting>
  <conditionalFormatting sqref="A1141:A1142">
    <cfRule type="expression" dxfId="57" priority="51" stopIfTrue="1">
      <formula>$A1141&lt;&gt;""</formula>
    </cfRule>
  </conditionalFormatting>
  <conditionalFormatting sqref="D1141:D1142">
    <cfRule type="expression" dxfId="56" priority="50" stopIfTrue="1">
      <formula>$A1141&lt;&gt;""</formula>
    </cfRule>
  </conditionalFormatting>
  <conditionalFormatting sqref="G1141:G1142">
    <cfRule type="expression" dxfId="55" priority="49" stopIfTrue="1">
      <formula>$A1141&lt;&gt;""</formula>
    </cfRule>
  </conditionalFormatting>
  <conditionalFormatting sqref="E1141:F1142">
    <cfRule type="expression" dxfId="54" priority="48" stopIfTrue="1">
      <formula>$A1141&lt;&gt;""</formula>
    </cfRule>
  </conditionalFormatting>
  <conditionalFormatting sqref="C1141:C1142">
    <cfRule type="expression" dxfId="53" priority="47" stopIfTrue="1">
      <formula>$A1141&lt;&gt;""</formula>
    </cfRule>
  </conditionalFormatting>
  <conditionalFormatting sqref="B1141:B1142">
    <cfRule type="expression" dxfId="52" priority="46" stopIfTrue="1">
      <formula>$A1141&lt;&gt;""</formula>
    </cfRule>
  </conditionalFormatting>
  <conditionalFormatting sqref="A1111:G1112">
    <cfRule type="expression" dxfId="51" priority="45" stopIfTrue="1">
      <formula>$A1111&lt;&gt;""</formula>
    </cfRule>
  </conditionalFormatting>
  <conditionalFormatting sqref="A1290:A1291">
    <cfRule type="expression" dxfId="50" priority="44" stopIfTrue="1">
      <formula>$A1290&lt;&gt;""</formula>
    </cfRule>
  </conditionalFormatting>
  <conditionalFormatting sqref="B1290:D1291">
    <cfRule type="expression" dxfId="49" priority="43" stopIfTrue="1">
      <formula>$A1290&lt;&gt;""</formula>
    </cfRule>
  </conditionalFormatting>
  <conditionalFormatting sqref="E1290:G1291">
    <cfRule type="expression" dxfId="48" priority="42" stopIfTrue="1">
      <formula>$A1290&lt;&gt;""</formula>
    </cfRule>
  </conditionalFormatting>
  <conditionalFormatting sqref="B1460:G1460">
    <cfRule type="expression" dxfId="47" priority="41" stopIfTrue="1">
      <formula>$A1460&lt;&gt;""</formula>
    </cfRule>
  </conditionalFormatting>
  <conditionalFormatting sqref="A1306:A1307">
    <cfRule type="expression" dxfId="46" priority="40" stopIfTrue="1">
      <formula>$A1306&lt;&gt;""</formula>
    </cfRule>
  </conditionalFormatting>
  <conditionalFormatting sqref="D1306:D1307">
    <cfRule type="expression" dxfId="45" priority="39" stopIfTrue="1">
      <formula>$A1306&lt;&gt;""</formula>
    </cfRule>
  </conditionalFormatting>
  <conditionalFormatting sqref="G1306:G1307">
    <cfRule type="expression" dxfId="44" priority="38" stopIfTrue="1">
      <formula>$A1306&lt;&gt;""</formula>
    </cfRule>
  </conditionalFormatting>
  <conditionalFormatting sqref="E1306:F1307">
    <cfRule type="expression" dxfId="43" priority="37" stopIfTrue="1">
      <formula>$A1306&lt;&gt;""</formula>
    </cfRule>
  </conditionalFormatting>
  <conditionalFormatting sqref="B1306:C1307">
    <cfRule type="expression" dxfId="42" priority="36" stopIfTrue="1">
      <formula>$A1306&lt;&gt;""</formula>
    </cfRule>
  </conditionalFormatting>
  <conditionalFormatting sqref="A1407:G1408">
    <cfRule type="expression" dxfId="41" priority="35" stopIfTrue="1">
      <formula>$A1407&lt;&gt;""</formula>
    </cfRule>
  </conditionalFormatting>
  <conditionalFormatting sqref="A1058:G1059">
    <cfRule type="expression" dxfId="40" priority="34" stopIfTrue="1">
      <formula>$A1058&lt;&gt;""</formula>
    </cfRule>
  </conditionalFormatting>
  <conditionalFormatting sqref="A1169:A1170">
    <cfRule type="expression" dxfId="39" priority="33" stopIfTrue="1">
      <formula>$A1169&lt;&gt;""</formula>
    </cfRule>
  </conditionalFormatting>
  <conditionalFormatting sqref="B1169:G1170">
    <cfRule type="expression" dxfId="38" priority="32" stopIfTrue="1">
      <formula>$A1169&lt;&gt;""</formula>
    </cfRule>
  </conditionalFormatting>
  <conditionalFormatting sqref="E276:F276">
    <cfRule type="expression" dxfId="37" priority="31" stopIfTrue="1">
      <formula>$A276&lt;&gt;""</formula>
    </cfRule>
  </conditionalFormatting>
  <conditionalFormatting sqref="A492:I494">
    <cfRule type="expression" dxfId="36" priority="30" stopIfTrue="1">
      <formula>$A492&lt;&gt;""</formula>
    </cfRule>
  </conditionalFormatting>
  <conditionalFormatting sqref="A531:I533">
    <cfRule type="expression" dxfId="35" priority="29" stopIfTrue="1">
      <formula>$A531&lt;&gt;""</formula>
    </cfRule>
  </conditionalFormatting>
  <conditionalFormatting sqref="E542:F542">
    <cfRule type="expression" dxfId="34" priority="28" stopIfTrue="1">
      <formula>$A542&lt;&gt;""</formula>
    </cfRule>
  </conditionalFormatting>
  <conditionalFormatting sqref="A909:I914">
    <cfRule type="expression" dxfId="33" priority="27" stopIfTrue="1">
      <formula>$A909&lt;&gt;""</formula>
    </cfRule>
  </conditionalFormatting>
  <conditionalFormatting sqref="A918:I920">
    <cfRule type="expression" dxfId="32" priority="26" stopIfTrue="1">
      <formula>$A918&lt;&gt;""</formula>
    </cfRule>
  </conditionalFormatting>
  <conditionalFormatting sqref="A1061:I1063">
    <cfRule type="expression" dxfId="31" priority="25" stopIfTrue="1">
      <formula>$A1061&lt;&gt;""</formula>
    </cfRule>
  </conditionalFormatting>
  <conditionalFormatting sqref="A1369:I1370">
    <cfRule type="expression" dxfId="30" priority="24" stopIfTrue="1">
      <formula>$A1369&lt;&gt;""</formula>
    </cfRule>
  </conditionalFormatting>
  <conditionalFormatting sqref="B691:H692 B693:D698 G693:H698 B690:D690 G690:H690">
    <cfRule type="expression" dxfId="29" priority="23" stopIfTrue="1">
      <formula>$A690&lt;&gt;""</formula>
    </cfRule>
  </conditionalFormatting>
  <conditionalFormatting sqref="E825:F825">
    <cfRule type="expression" dxfId="28" priority="22" stopIfTrue="1">
      <formula>$A825&lt;&gt;""</formula>
    </cfRule>
  </conditionalFormatting>
  <conditionalFormatting sqref="B689:H689 E690:F690">
    <cfRule type="expression" dxfId="27" priority="21" stopIfTrue="1">
      <formula>$A689&lt;&gt;""</formula>
    </cfRule>
  </conditionalFormatting>
  <conditionalFormatting sqref="E693:F693">
    <cfRule type="expression" dxfId="26" priority="20" stopIfTrue="1">
      <formula>$A693&lt;&gt;""</formula>
    </cfRule>
  </conditionalFormatting>
  <conditionalFormatting sqref="E694:F698">
    <cfRule type="expression" dxfId="25" priority="19" stopIfTrue="1">
      <formula>$A694&lt;&gt;""</formula>
    </cfRule>
  </conditionalFormatting>
  <conditionalFormatting sqref="G1378">
    <cfRule type="expression" dxfId="24" priority="18" stopIfTrue="1">
      <formula>$A1378&lt;&gt;""</formula>
    </cfRule>
  </conditionalFormatting>
  <conditionalFormatting sqref="B1152:H1156">
    <cfRule type="expression" dxfId="23" priority="17" stopIfTrue="1">
      <formula>$A1152&lt;&gt;""</formula>
    </cfRule>
  </conditionalFormatting>
  <conditionalFormatting sqref="B1379:G1384">
    <cfRule type="expression" dxfId="22" priority="16" stopIfTrue="1">
      <formula>$A1379&lt;&gt;""</formula>
    </cfRule>
  </conditionalFormatting>
  <conditionalFormatting sqref="B1150:H1150">
    <cfRule type="expression" dxfId="21" priority="15" stopIfTrue="1">
      <formula>$A1150&lt;&gt;""</formula>
    </cfRule>
  </conditionalFormatting>
  <conditionalFormatting sqref="B700:D700 G700:H700">
    <cfRule type="expression" dxfId="20" priority="14" stopIfTrue="1">
      <formula>$A700&lt;&gt;""</formula>
    </cfRule>
  </conditionalFormatting>
  <conditionalFormatting sqref="G1402:G1403">
    <cfRule type="expression" dxfId="19" priority="13" stopIfTrue="1">
      <formula>$A1402&lt;&gt;""</formula>
    </cfRule>
  </conditionalFormatting>
  <conditionalFormatting sqref="E1402:F1403">
    <cfRule type="expression" dxfId="18" priority="12" stopIfTrue="1">
      <formula>$A1402&lt;&gt;""</formula>
    </cfRule>
  </conditionalFormatting>
  <conditionalFormatting sqref="B1126:H1126">
    <cfRule type="expression" dxfId="17" priority="11" stopIfTrue="1">
      <formula>$A1126&lt;&gt;""</formula>
    </cfRule>
  </conditionalFormatting>
  <conditionalFormatting sqref="B1127:H1127 H1128:H1129">
    <cfRule type="expression" dxfId="16" priority="10" stopIfTrue="1">
      <formula>$A1127&lt;&gt;""</formula>
    </cfRule>
  </conditionalFormatting>
  <conditionalFormatting sqref="G225:G226">
    <cfRule type="expression" dxfId="15" priority="8" stopIfTrue="1">
      <formula>$A225&lt;&gt;""</formula>
    </cfRule>
  </conditionalFormatting>
  <conditionalFormatting sqref="E225:F226">
    <cfRule type="expression" dxfId="14" priority="9" stopIfTrue="1">
      <formula>$A225&lt;&gt;""</formula>
    </cfRule>
  </conditionalFormatting>
  <conditionalFormatting sqref="C598:G606">
    <cfRule type="expression" dxfId="13" priority="7" stopIfTrue="1">
      <formula>$A598&lt;&gt;""</formula>
    </cfRule>
  </conditionalFormatting>
  <conditionalFormatting sqref="B1128:G1129">
    <cfRule type="expression" dxfId="12" priority="6" stopIfTrue="1">
      <formula>$A1128&lt;&gt;""</formula>
    </cfRule>
  </conditionalFormatting>
  <conditionalFormatting sqref="E700:F700">
    <cfRule type="expression" dxfId="11" priority="5" stopIfTrue="1">
      <formula>$A700&lt;&gt;""</formula>
    </cfRule>
  </conditionalFormatting>
  <conditionalFormatting sqref="B607:H620">
    <cfRule type="expression" dxfId="10" priority="4" stopIfTrue="1">
      <formula>$A607&lt;&gt;""</formula>
    </cfRule>
  </conditionalFormatting>
  <conditionalFormatting sqref="B621:H621">
    <cfRule type="expression" dxfId="9" priority="3" stopIfTrue="1">
      <formula>$A621&lt;&gt;""</formula>
    </cfRule>
  </conditionalFormatting>
  <conditionalFormatting sqref="B622:H622">
    <cfRule type="expression" dxfId="8" priority="2" stopIfTrue="1">
      <formula>$A622&lt;&gt;""</formula>
    </cfRule>
  </conditionalFormatting>
  <conditionalFormatting sqref="B623:H623">
    <cfRule type="expression" dxfId="7" priority="1" stopIfTrue="1">
      <formula>$A623&lt;&gt;""</formula>
    </cfRule>
  </conditionalFormatting>
  <dataValidations count="4">
    <dataValidation type="date" allowBlank="1" showInputMessage="1" showErrorMessage="1" sqref="D5000:D65535 D104:D106 D102">
      <formula1>42370</formula1>
      <formula2>42735</formula2>
    </dataValidation>
    <dataValidation type="list" allowBlank="1" sqref="E107:E4999">
      <formula1>$E$96:$E$99</formula1>
    </dataValidation>
    <dataValidation type="list" allowBlank="1" showInputMessage="1" showErrorMessage="1" sqref="A107:A4999">
      <formula1>OFFSET($A$1,0,0,$B$3,1)</formula1>
    </dataValidation>
    <dataValidation allowBlank="1" sqref="F107:F4999"/>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14"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9" t="s">
        <v>1264</v>
      </c>
      <c r="B1" s="319"/>
      <c r="C1" s="319"/>
      <c r="D1" s="319"/>
      <c r="E1" s="319"/>
      <c r="F1" s="319"/>
      <c r="G1" s="319"/>
    </row>
    <row r="2" spans="1:24" ht="7.5" customHeight="1">
      <c r="C2" s="10"/>
      <c r="D2" s="10"/>
      <c r="E2" s="10"/>
      <c r="F2" s="10"/>
      <c r="G2" s="10"/>
    </row>
    <row r="3" spans="1:24" s="14" customFormat="1" ht="26.1" customHeight="1">
      <c r="B3" s="230" t="s">
        <v>593</v>
      </c>
      <c r="C3" s="320" t="str">
        <f>INDEX(Adr!B2:B137,Doklady!B102)</f>
        <v>Slovenský národný aeroklub generála Milana Rastislava Štefánika</v>
      </c>
      <c r="D3" s="320"/>
      <c r="E3" s="320"/>
      <c r="F3" s="320"/>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00677604</v>
      </c>
      <c r="G4" s="99">
        <f>Doklady!H101</f>
        <v>43490</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Pri Rajčianke 49, Žilina, 010 01</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21" t="s">
        <v>970</v>
      </c>
      <c r="F9" s="322"/>
      <c r="H9" s="10"/>
      <c r="J9" s="173"/>
      <c r="K9" s="173"/>
      <c r="L9" s="173"/>
      <c r="M9" s="173"/>
      <c r="N9" s="173"/>
      <c r="O9" s="173"/>
      <c r="P9" s="173"/>
      <c r="Q9" s="173"/>
    </row>
    <row r="10" spans="1:24" ht="18">
      <c r="A10" s="103" t="s">
        <v>7</v>
      </c>
      <c r="B10" s="104" t="s">
        <v>1220</v>
      </c>
      <c r="C10" s="182">
        <f>SUMIF(FP!J:J,Doklady!$B$1&amp;A10,FP!D:D)</f>
        <v>0</v>
      </c>
      <c r="D10" s="182">
        <f>C10-E10</f>
        <v>0</v>
      </c>
      <c r="E10" s="310">
        <f>SUMIF(I:I,A10,G:G)</f>
        <v>0</v>
      </c>
      <c r="F10" s="311"/>
      <c r="H10" s="10"/>
      <c r="J10" s="175" t="s">
        <v>952</v>
      </c>
      <c r="K10" s="173"/>
      <c r="L10" s="173"/>
      <c r="M10" s="173"/>
      <c r="N10" s="173"/>
      <c r="O10" s="173"/>
      <c r="P10" s="173"/>
      <c r="Q10" s="173"/>
    </row>
    <row r="11" spans="1:24" ht="18">
      <c r="A11" s="103" t="s">
        <v>6</v>
      </c>
      <c r="B11" s="104" t="s">
        <v>227</v>
      </c>
      <c r="C11" s="182">
        <f>SUMIF(FP!J:J,Doklady!$B$1&amp;A11,FP!D:D)</f>
        <v>188025</v>
      </c>
      <c r="D11" s="182">
        <f>DSUM(Doklady!A103:I9999,"GGG",J10:J14)</f>
        <v>23222.020000000004</v>
      </c>
      <c r="E11" s="323" t="s">
        <v>1046</v>
      </c>
      <c r="F11" s="324"/>
      <c r="H11" s="247" t="s">
        <v>1191</v>
      </c>
      <c r="J11" s="175" t="str">
        <f>J40</f>
        <v>a - letecké športy - bežné transfery</v>
      </c>
      <c r="K11" s="173"/>
      <c r="L11" s="173"/>
      <c r="M11" s="173"/>
      <c r="N11" s="173"/>
      <c r="O11" s="173"/>
      <c r="P11" s="173"/>
      <c r="Q11" s="173"/>
    </row>
    <row r="12" spans="1:24" ht="18">
      <c r="A12" s="103" t="s">
        <v>10</v>
      </c>
      <c r="B12" s="104" t="s">
        <v>228</v>
      </c>
      <c r="C12" s="182">
        <f>SUMIF(FP!J:J,Doklady!$B$1&amp;A12,FP!D:D)</f>
        <v>59167</v>
      </c>
      <c r="D12" s="182">
        <f>C12-E12</f>
        <v>2254.8699999999953</v>
      </c>
      <c r="E12" s="310">
        <f>SUMIF(I:I,A12,G:G)</f>
        <v>56912.130000000005</v>
      </c>
      <c r="F12" s="311"/>
      <c r="H12" s="248" t="s">
        <v>1203</v>
      </c>
      <c r="J12" s="231" t="str">
        <f>J41</f>
        <v>a - Igor Burger</v>
      </c>
      <c r="L12" s="173"/>
      <c r="M12" s="173"/>
      <c r="N12" s="173"/>
      <c r="O12" s="173"/>
      <c r="P12" s="173"/>
      <c r="Q12" s="173"/>
    </row>
    <row r="13" spans="1:24" ht="18">
      <c r="A13" s="103" t="s">
        <v>9</v>
      </c>
      <c r="B13" s="104" t="s">
        <v>229</v>
      </c>
      <c r="C13" s="182">
        <f>SUMIF(FP!J:J,Doklady!$B$1&amp;A13,FP!D:D)</f>
        <v>0</v>
      </c>
      <c r="D13" s="182">
        <f>C13-E13</f>
        <v>0</v>
      </c>
      <c r="E13" s="310">
        <f>SUMIF(I:I,A13,G:G)</f>
        <v>0</v>
      </c>
      <c r="F13" s="311"/>
      <c r="H13" s="10"/>
      <c r="J13" s="231">
        <f>J45</f>
        <v>2</v>
      </c>
      <c r="L13" s="173"/>
      <c r="M13" s="173"/>
      <c r="N13" s="173"/>
      <c r="O13" s="173"/>
      <c r="P13" s="173"/>
      <c r="Q13" s="173"/>
    </row>
    <row r="14" spans="1:24" ht="18.75" thickBot="1">
      <c r="A14" s="103" t="s">
        <v>12</v>
      </c>
      <c r="B14" s="104" t="s">
        <v>941</v>
      </c>
      <c r="C14" s="182">
        <f>SUMIF(FP!J:J,Doklady!$B$1&amp;A14,FP!D:D)</f>
        <v>0</v>
      </c>
      <c r="D14" s="182">
        <f>C14-E14</f>
        <v>0</v>
      </c>
      <c r="E14" s="308">
        <f>SUMIF(I:I,A14,G:G)</f>
        <v>0</v>
      </c>
      <c r="F14" s="309"/>
      <c r="H14" s="10"/>
      <c r="J14" s="231" t="str">
        <f>J46</f>
        <v>a - Igor Burger</v>
      </c>
      <c r="L14" s="173"/>
      <c r="M14" s="173"/>
      <c r="N14" s="173"/>
      <c r="O14" s="173"/>
      <c r="P14" s="173"/>
      <c r="Q14" s="173"/>
    </row>
    <row r="15" spans="1:24" ht="5.25" customHeight="1" thickTop="1">
      <c r="G15" s="14"/>
    </row>
    <row r="16" spans="1:24" s="14" customFormat="1" ht="12.75">
      <c r="A16" s="172" t="s">
        <v>3</v>
      </c>
      <c r="B16" s="325" t="s">
        <v>962</v>
      </c>
      <c r="C16" s="326"/>
      <c r="D16" s="326"/>
      <c r="E16" s="326"/>
      <c r="F16" s="327"/>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12" t="s">
        <v>1192</v>
      </c>
      <c r="C17" s="313"/>
      <c r="D17" s="313"/>
      <c r="E17" s="313"/>
      <c r="F17" s="314"/>
      <c r="G17" s="107">
        <f>SUMIF(FP!I:I,Doklady!$B$1&amp;A17,FP!D:D)</f>
        <v>188025</v>
      </c>
      <c r="R17" s="131"/>
    </row>
    <row r="18" spans="1:18">
      <c r="A18" s="200" t="s">
        <v>232</v>
      </c>
      <c r="B18" s="312" t="s">
        <v>1279</v>
      </c>
      <c r="C18" s="313"/>
      <c r="D18" s="313"/>
      <c r="E18" s="313"/>
      <c r="F18" s="314"/>
      <c r="G18" s="107">
        <f>SUMIF(FP!I:I,Doklady!$B$1&amp;A18,FP!D:D)</f>
        <v>0</v>
      </c>
    </row>
    <row r="19" spans="1:18">
      <c r="A19" s="201" t="s">
        <v>233</v>
      </c>
      <c r="B19" s="312" t="s">
        <v>1195</v>
      </c>
      <c r="C19" s="313"/>
      <c r="D19" s="313"/>
      <c r="E19" s="313"/>
      <c r="F19" s="314"/>
      <c r="G19" s="107">
        <f>SUMIF(FP!I:I,Doklady!$B$1&amp;A19,FP!D:D)</f>
        <v>0</v>
      </c>
    </row>
    <row r="20" spans="1:18">
      <c r="A20" s="170" t="s">
        <v>234</v>
      </c>
      <c r="B20" s="312" t="s">
        <v>1193</v>
      </c>
      <c r="C20" s="313"/>
      <c r="D20" s="313"/>
      <c r="E20" s="313"/>
      <c r="F20" s="314"/>
      <c r="G20" s="107">
        <f>SUMIF(FP!I:I,Doklady!$B$1&amp;A20,FP!D:D)</f>
        <v>59167</v>
      </c>
      <c r="R20" s="131"/>
    </row>
    <row r="21" spans="1:18">
      <c r="A21" s="170" t="s">
        <v>235</v>
      </c>
      <c r="B21" s="312" t="s">
        <v>1196</v>
      </c>
      <c r="C21" s="313"/>
      <c r="D21" s="313"/>
      <c r="E21" s="313"/>
      <c r="F21" s="314"/>
      <c r="G21" s="107">
        <f>SUMIF(FP!I:I,Doklady!$B$1&amp;A21,FP!D:D)</f>
        <v>0</v>
      </c>
      <c r="R21" s="131"/>
    </row>
    <row r="22" spans="1:18">
      <c r="A22" s="170" t="s">
        <v>236</v>
      </c>
      <c r="B22" s="312" t="s">
        <v>1280</v>
      </c>
      <c r="C22" s="313"/>
      <c r="D22" s="313"/>
      <c r="E22" s="313"/>
      <c r="F22" s="314"/>
      <c r="G22" s="107">
        <f>SUMIF(FP!I:I,Doklady!$B$1&amp;A22,FP!D:D)</f>
        <v>0</v>
      </c>
      <c r="R22" s="131"/>
    </row>
    <row r="23" spans="1:18">
      <c r="A23" s="170" t="s">
        <v>237</v>
      </c>
      <c r="B23" s="312" t="s">
        <v>1281</v>
      </c>
      <c r="C23" s="313"/>
      <c r="D23" s="313"/>
      <c r="E23" s="313"/>
      <c r="F23" s="314"/>
      <c r="G23" s="107">
        <f>SUMIF(FP!I:I,Doklady!$B$1&amp;A23,FP!D:D)</f>
        <v>0</v>
      </c>
      <c r="R23" s="131"/>
    </row>
    <row r="24" spans="1:18">
      <c r="A24" s="170" t="s">
        <v>238</v>
      </c>
      <c r="B24" s="312" t="s">
        <v>1282</v>
      </c>
      <c r="C24" s="313"/>
      <c r="D24" s="313"/>
      <c r="E24" s="313"/>
      <c r="F24" s="314"/>
      <c r="G24" s="107">
        <f>SUMIF(FP!I:I,Doklady!$B$1&amp;A24,FP!D:D)</f>
        <v>0</v>
      </c>
      <c r="R24" s="131"/>
    </row>
    <row r="25" spans="1:18">
      <c r="A25" s="170" t="s">
        <v>239</v>
      </c>
      <c r="B25" s="312" t="s">
        <v>1283</v>
      </c>
      <c r="C25" s="313"/>
      <c r="D25" s="313"/>
      <c r="E25" s="313"/>
      <c r="F25" s="314"/>
      <c r="G25" s="107">
        <f>SUMIF(FP!I:I,Doklady!$B$1&amp;A25,FP!D:D)</f>
        <v>0</v>
      </c>
      <c r="R25" s="131"/>
    </row>
    <row r="26" spans="1:18">
      <c r="A26" s="170" t="s">
        <v>240</v>
      </c>
      <c r="B26" s="312" t="s">
        <v>1284</v>
      </c>
      <c r="C26" s="313"/>
      <c r="D26" s="313"/>
      <c r="E26" s="313"/>
      <c r="F26" s="314"/>
      <c r="G26" s="107">
        <f>SUMIF(FP!I:I,Doklady!$B$1&amp;A26,FP!D:D)</f>
        <v>0</v>
      </c>
      <c r="R26" s="131"/>
    </row>
    <row r="27" spans="1:18">
      <c r="A27" s="170" t="s">
        <v>241</v>
      </c>
      <c r="B27" s="312"/>
      <c r="C27" s="313"/>
      <c r="D27" s="313"/>
      <c r="E27" s="313"/>
      <c r="F27" s="314"/>
      <c r="G27" s="107">
        <f>SUMIF(FP!I:I,Doklady!$B$1&amp;A27,FP!D:D)</f>
        <v>0</v>
      </c>
      <c r="R27" s="131"/>
    </row>
    <row r="28" spans="1:18">
      <c r="A28" s="170" t="s">
        <v>242</v>
      </c>
      <c r="B28" s="312"/>
      <c r="C28" s="313"/>
      <c r="D28" s="313"/>
      <c r="E28" s="313"/>
      <c r="F28" s="314"/>
      <c r="G28" s="107">
        <f>SUMIF(FP!I:I,Doklady!$B$1&amp;A28,FP!D:D)</f>
        <v>0</v>
      </c>
      <c r="R28" s="131"/>
    </row>
    <row r="29" spans="1:18">
      <c r="A29" s="170" t="s">
        <v>243</v>
      </c>
      <c r="B29" s="312"/>
      <c r="C29" s="313"/>
      <c r="D29" s="313"/>
      <c r="E29" s="313"/>
      <c r="F29" s="314"/>
      <c r="G29" s="107">
        <f>SUMIF(FP!I:I,Doklady!$B$1&amp;A29,FP!D:D)</f>
        <v>0</v>
      </c>
      <c r="R29" s="131"/>
    </row>
    <row r="30" spans="1:18">
      <c r="A30" s="170" t="s">
        <v>244</v>
      </c>
      <c r="B30" s="312"/>
      <c r="C30" s="313"/>
      <c r="D30" s="313"/>
      <c r="E30" s="313"/>
      <c r="F30" s="314"/>
      <c r="G30" s="107">
        <f>SUMIF(FP!I:I,Doklady!$B$1&amp;A30,FP!D:D)</f>
        <v>0</v>
      </c>
      <c r="R30" s="131"/>
    </row>
    <row r="31" spans="1:18">
      <c r="A31" s="170" t="s">
        <v>245</v>
      </c>
      <c r="B31" s="312"/>
      <c r="C31" s="313"/>
      <c r="D31" s="313"/>
      <c r="E31" s="313"/>
      <c r="F31" s="314"/>
      <c r="G31" s="107">
        <f>SUMIF(FP!I:I,Doklady!$B$1&amp;A31,FP!D:D)</f>
        <v>0</v>
      </c>
      <c r="R31" s="131"/>
    </row>
    <row r="32" spans="1:18">
      <c r="A32" s="170" t="s">
        <v>246</v>
      </c>
      <c r="B32" s="312"/>
      <c r="C32" s="313"/>
      <c r="D32" s="313"/>
      <c r="E32" s="313"/>
      <c r="F32" s="314"/>
      <c r="G32" s="107">
        <f>SUMIF(FP!I:I,Doklady!$B$1&amp;A32,FP!D:D)</f>
        <v>0</v>
      </c>
      <c r="R32" s="131"/>
    </row>
    <row r="33" spans="1:18" hidden="1">
      <c r="A33" s="170" t="s">
        <v>240</v>
      </c>
      <c r="B33" s="315"/>
      <c r="C33" s="316"/>
      <c r="D33" s="316"/>
      <c r="E33" s="316"/>
      <c r="F33" s="317"/>
      <c r="H33" s="10"/>
      <c r="I33" s="10"/>
    </row>
    <row r="35" spans="1:18" ht="12.75">
      <c r="A35" s="176" t="s">
        <v>968</v>
      </c>
      <c r="B35" s="176"/>
      <c r="C35" s="177"/>
      <c r="D35" s="177"/>
      <c r="E35" s="177"/>
      <c r="F35" s="177"/>
      <c r="G35" s="177"/>
    </row>
    <row r="36" spans="1:18" ht="3.75" customHeight="1"/>
    <row r="37" spans="1:18" ht="33.75">
      <c r="A37" s="101" t="s">
        <v>3</v>
      </c>
      <c r="B37" s="101" t="str">
        <f>"Šport "&amp;I39</f>
        <v>Šport letecké športy</v>
      </c>
      <c r="C37" s="102" t="s">
        <v>971</v>
      </c>
      <c r="D37" s="102" t="s">
        <v>972</v>
      </c>
      <c r="E37" s="102" t="s">
        <v>973</v>
      </c>
      <c r="F37" s="102" t="s">
        <v>974</v>
      </c>
      <c r="G37" s="101" t="s">
        <v>627</v>
      </c>
      <c r="J37" s="128">
        <f>COUNTIF(FP!I:I,Doklady!B1&amp;"a")</f>
        <v>1</v>
      </c>
    </row>
    <row r="38" spans="1:18">
      <c r="A38" s="170" t="s">
        <v>231</v>
      </c>
      <c r="B38" s="171" t="s">
        <v>960</v>
      </c>
      <c r="C38" s="120">
        <f>G38*0.15</f>
        <v>37078.799999999996</v>
      </c>
      <c r="D38" s="120">
        <f>G38*0.2</f>
        <v>49438.400000000001</v>
      </c>
      <c r="E38" s="120">
        <f>G38*0.25</f>
        <v>61798</v>
      </c>
      <c r="F38" s="120">
        <f>G38*0.15</f>
        <v>37078.799999999996</v>
      </c>
      <c r="G38" s="107">
        <f>SUMIF(FP!K:K,Spolu!I39,FP!D:D)</f>
        <v>247192</v>
      </c>
      <c r="R38" s="131"/>
    </row>
    <row r="39" spans="1:18">
      <c r="A39" s="170" t="s">
        <v>231</v>
      </c>
      <c r="B39" s="171" t="s">
        <v>961</v>
      </c>
      <c r="C39" s="120">
        <f>DSUM(Doklady!A103:I9999,"GGG",Spolu!J39:K40)</f>
        <v>0</v>
      </c>
      <c r="D39" s="120">
        <f>DSUM(Doklady!A103:I9999,"GGG",Spolu!L39:M40)</f>
        <v>4680</v>
      </c>
      <c r="E39" s="120">
        <f>DSUM(Doklady!A103:I9999,"GGG",Spolu!N39:O40)</f>
        <v>12119</v>
      </c>
      <c r="F39" s="120">
        <f>DSUM(Doklady!A103:I9999,"GGG",Spolu!P39:Q40)</f>
        <v>6423.0199999999995</v>
      </c>
      <c r="G39" s="178"/>
      <c r="I39" s="128" t="str">
        <f>IF(J37&gt;0,INDEX(FP!K:K,Doklady!B2),".")</f>
        <v>letecké športy</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37078.799999999996</v>
      </c>
      <c r="D40" s="120">
        <f>MAX(D38-D39,0)</f>
        <v>44758.400000000001</v>
      </c>
      <c r="E40" s="120">
        <f>MAX(E38-E39,0)</f>
        <v>49679</v>
      </c>
      <c r="F40" s="120">
        <f>MIN(G38,MAX(-F38+F39,0))</f>
        <v>0</v>
      </c>
      <c r="G40" s="180">
        <f>MIN(C40+D40+E40+F40,G38)</f>
        <v>131516.20000000001</v>
      </c>
      <c r="J40" s="175" t="str">
        <f>IF(J37&gt;0,"a - "&amp;INDEX(FP!C:C,Doklady!B2),2)</f>
        <v>a - letecké športy - bežné transfery</v>
      </c>
      <c r="K40" s="175">
        <v>1</v>
      </c>
      <c r="L40" s="175" t="str">
        <f>IF(J37&gt;0,"a - "&amp;INDEX(FP!C:C,Doklady!B2),2)</f>
        <v>a - letecké športy - bežné transfery</v>
      </c>
      <c r="M40" s="175">
        <v>2</v>
      </c>
      <c r="N40" s="175" t="str">
        <f>IF(J37&gt;0,"a - "&amp;INDEX(FP!C:C,Doklady!B2),2)</f>
        <v>a - letecké športy - bežné transfery</v>
      </c>
      <c r="O40" s="175">
        <v>3</v>
      </c>
      <c r="P40" s="175" t="str">
        <f>IF(J37&gt;0,"a - "&amp;INDEX(FP!C:C,Doklady!B2),2)</f>
        <v>a - letecké športy - bežné transfery</v>
      </c>
      <c r="Q40" s="175">
        <v>4</v>
      </c>
      <c r="R40" s="131"/>
    </row>
    <row r="41" spans="1:18" ht="10.5" customHeight="1">
      <c r="A41" s="166"/>
      <c r="B41" s="167"/>
      <c r="C41" s="168"/>
      <c r="D41" s="168"/>
      <c r="E41" s="168"/>
      <c r="F41" s="168"/>
      <c r="G41" s="165"/>
      <c r="J41" s="175" t="str">
        <f>IF(J37&gt;0,"a - "&amp;INDEX(FP!C:C,Doklady!B2+1),2)</f>
        <v>a - Igor Burger</v>
      </c>
      <c r="K41" s="175">
        <v>1</v>
      </c>
      <c r="L41" s="175" t="str">
        <f>IF(J37&gt;0,"a - "&amp;INDEX(FP!C:C,Doklady!B2+1),2)</f>
        <v>a - Igor Burger</v>
      </c>
      <c r="M41" s="175">
        <v>2</v>
      </c>
      <c r="N41" s="175" t="str">
        <f>IF(J37&gt;0,"a - "&amp;INDEX(FP!C:C,Doklady!B2+1),2)</f>
        <v>a - Igor Burger</v>
      </c>
      <c r="O41" s="175">
        <v>3</v>
      </c>
      <c r="P41" s="175" t="str">
        <f>IF(J37&gt;0,"a - "&amp;INDEX(FP!C:C,Doklady!B2+1),2)</f>
        <v>a - Igor Burger</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DSUM(Doklady!A103:I9999,"GGG",Spolu!J44:K46)</f>
        <v>0</v>
      </c>
      <c r="D44" s="120">
        <f>DSUM(Doklady!A103:I9999,"GGG",Spolu!L44:M46)</f>
        <v>0</v>
      </c>
      <c r="E44" s="120">
        <f>DSUM(Doklady!A103:I9999,"GGG",Spolu!N44:O46)</f>
        <v>0</v>
      </c>
      <c r="F44" s="120">
        <f>DSUM(Doklady!A103:I9999,"GGG",Spolu!P44:Q46)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Igor Burger</v>
      </c>
      <c r="K46" s="175">
        <v>1</v>
      </c>
      <c r="L46" s="175" t="str">
        <f>+L41</f>
        <v>a - Igor Burger</v>
      </c>
      <c r="M46" s="175">
        <v>2</v>
      </c>
      <c r="N46" s="175" t="str">
        <f>+N41</f>
        <v>a - Igor Burger</v>
      </c>
      <c r="O46" s="175">
        <v>3</v>
      </c>
      <c r="P46" s="175" t="str">
        <f>+P41</f>
        <v>a - Igor Burger</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18" t="s">
        <v>1040</v>
      </c>
      <c r="B49" s="318"/>
      <c r="C49" s="318"/>
      <c r="D49" s="318"/>
      <c r="E49" s="318"/>
      <c r="F49" s="318"/>
      <c r="G49" s="318"/>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letecké športy - bežné transfery</v>
      </c>
      <c r="C52" s="107">
        <f>IF(A52&lt;&gt;"",INDEX(FP!D:D,Doklady!B$2+(ROW()-52)),"")</f>
        <v>188025</v>
      </c>
      <c r="D52" s="107">
        <f>IF(A52&lt;&gt;"",Doklady!H1-Doklady!I1,"")</f>
        <v>23222.020000000004</v>
      </c>
      <c r="E52" s="107">
        <f>IF(A52&lt;&gt;"",MIN(D52,C52)*Doklady!C1/(1-Doklady!C1),"")</f>
        <v>0</v>
      </c>
      <c r="F52" s="105">
        <f>IF(A52&lt;&gt;"",Doklady!I1,"")</f>
        <v>0</v>
      </c>
      <c r="G52" s="107">
        <f>IF(A52&lt;&gt;"",IF(D52&lt;C52,C52-D52,0)+IF(F52&lt;E52,E52-F52,0),0)</f>
        <v>164802.97999999998</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d</v>
      </c>
      <c r="B53" s="174" t="str">
        <f>Doklady!G2</f>
        <v>Igor Burger</v>
      </c>
      <c r="C53" s="107">
        <f>IF(A53&lt;&gt;"",INDEX(FP!D:D,Doklady!B$2+(ROW()-52)),"")</f>
        <v>5000</v>
      </c>
      <c r="D53" s="107">
        <f>IF(A53&lt;&gt;"",Doklady!H2-Doklady!I2,"")</f>
        <v>0</v>
      </c>
      <c r="E53" s="107">
        <f>IF(A53&lt;&gt;"",MIN(D53,C53)*Doklady!C2/(1-Doklady!C2),"")</f>
        <v>0</v>
      </c>
      <c r="F53" s="105">
        <f>IF(A53&lt;&gt;"",Doklady!I2,"")</f>
        <v>0</v>
      </c>
      <c r="G53" s="107">
        <f t="shared" ref="G53:G116" si="0">IF(A53&lt;&gt;"",IF(D53&lt;C53,C53-D53,0)+IF(F53&lt;E53,E53-F53,0),0)</f>
        <v>5000</v>
      </c>
      <c r="H53" s="127" t="str">
        <f t="shared" ref="H53:H116" si="1">IF(D53&gt;C53,"Vyúčtované prostriedky nemôžu byť väčšie ako poskytnuté. Opravte v hárku ""Doklady""","")</f>
        <v/>
      </c>
      <c r="I53" s="128" t="str">
        <f>Doklady!E2</f>
        <v>026 03</v>
      </c>
      <c r="J53" s="128" t="str">
        <f>IF(A53&lt;&gt;"",INDEX(FP!H:H,Doklady!B$2+(ROW()-52)),"")</f>
        <v>B</v>
      </c>
      <c r="K53" s="128" t="str">
        <f t="shared" ref="K53:K116" si="2">I53&amp;J53</f>
        <v>026 03B</v>
      </c>
    </row>
    <row r="54" spans="1:18" ht="12" customHeight="1">
      <c r="A54" s="115" t="str">
        <f>Doklady!D3</f>
        <v>d</v>
      </c>
      <c r="B54" s="174" t="str">
        <f>Doklady!G3</f>
        <v>Ján Koťuha</v>
      </c>
      <c r="C54" s="107">
        <f>IF(A54&lt;&gt;"",INDEX(FP!D:D,Doklady!B$2+(ROW()-52)),"")</f>
        <v>8000</v>
      </c>
      <c r="D54" s="107">
        <f>IF(A54&lt;&gt;"",Doklady!H3-Doklady!I3,"")</f>
        <v>0</v>
      </c>
      <c r="E54" s="107">
        <f>IF(A54&lt;&gt;"",MIN(D54,C54)*Doklady!C3/(1-Doklady!C3),"")</f>
        <v>0</v>
      </c>
      <c r="F54" s="105">
        <f>IF(A54&lt;&gt;"",Doklady!I3,"")</f>
        <v>0</v>
      </c>
      <c r="G54" s="107">
        <f t="shared" si="0"/>
        <v>8000</v>
      </c>
      <c r="H54" s="127" t="str">
        <f t="shared" si="1"/>
        <v/>
      </c>
      <c r="I54" s="128" t="str">
        <f>Doklady!E3</f>
        <v>026 03</v>
      </c>
      <c r="J54" s="128" t="str">
        <f>IF(A54&lt;&gt;"",INDEX(FP!H:H,Doklady!B$2+(ROW()-52)),"")</f>
        <v>B</v>
      </c>
      <c r="K54" s="128" t="str">
        <f t="shared" si="2"/>
        <v>026 03B</v>
      </c>
    </row>
    <row r="55" spans="1:18" ht="12" customHeight="1">
      <c r="A55" s="115" t="str">
        <f>Doklady!D4</f>
        <v>d</v>
      </c>
      <c r="B55" s="174" t="str">
        <f>Doklady!G4</f>
        <v>Ján Šabľa, Dalibor Gonda</v>
      </c>
      <c r="C55" s="107">
        <f>IF(A55&lt;&gt;"",INDEX(FP!D:D,Doklady!B$2+(ROW()-52)),"")</f>
        <v>12000</v>
      </c>
      <c r="D55" s="107">
        <f>IF(A55&lt;&gt;"",Doklady!H4-Doklady!I4,"")</f>
        <v>900</v>
      </c>
      <c r="E55" s="107">
        <f>IF(A55&lt;&gt;"",MIN(D55,C55)*Doklady!C4/(1-Doklady!C4),"")</f>
        <v>0</v>
      </c>
      <c r="F55" s="105">
        <f>IF(A55&lt;&gt;"",Doklady!I4,"")</f>
        <v>0</v>
      </c>
      <c r="G55" s="107">
        <f t="shared" si="0"/>
        <v>11100</v>
      </c>
      <c r="H55" s="127" t="str">
        <f t="shared" si="1"/>
        <v/>
      </c>
      <c r="I55" s="128" t="str">
        <f>Doklady!E4</f>
        <v>026 03</v>
      </c>
      <c r="J55" s="128" t="str">
        <f>IF(A55&lt;&gt;"",INDEX(FP!H:H,Doklady!B$2+(ROW()-52)),"")</f>
        <v>B</v>
      </c>
      <c r="K55" s="128" t="str">
        <f t="shared" si="2"/>
        <v>026 03B</v>
      </c>
    </row>
    <row r="56" spans="1:18" ht="12" customHeight="1">
      <c r="A56" s="115" t="str">
        <f>Doklady!D5</f>
        <v>d</v>
      </c>
      <c r="B56" s="174" t="str">
        <f>Doklady!G5</f>
        <v>Marián Greš</v>
      </c>
      <c r="C56" s="107">
        <f>IF(A56&lt;&gt;"",INDEX(FP!D:D,Doklady!B$2+(ROW()-52)),"")</f>
        <v>10000</v>
      </c>
      <c r="D56" s="107">
        <f>IF(A56&lt;&gt;"",Doklady!H5-Doklady!I5,"")</f>
        <v>0</v>
      </c>
      <c r="E56" s="107">
        <f>IF(A56&lt;&gt;"",MIN(D56,C56)*Doklady!C5/(1-Doklady!C5),"")</f>
        <v>0</v>
      </c>
      <c r="F56" s="105">
        <f>IF(A56&lt;&gt;"",Doklady!I5,"")</f>
        <v>0</v>
      </c>
      <c r="G56" s="107">
        <f t="shared" si="0"/>
        <v>10000</v>
      </c>
      <c r="H56" s="127" t="str">
        <f t="shared" si="1"/>
        <v/>
      </c>
      <c r="I56" s="128" t="str">
        <f>Doklady!E5</f>
        <v>026 03</v>
      </c>
      <c r="J56" s="128" t="str">
        <f>IF(A56&lt;&gt;"",INDEX(FP!H:H,Doklady!B$2+(ROW()-52)),"")</f>
        <v>B</v>
      </c>
      <c r="K56" s="128" t="str">
        <f t="shared" si="2"/>
        <v>026 03B</v>
      </c>
    </row>
    <row r="57" spans="1:18" ht="12" customHeight="1">
      <c r="A57" s="115" t="str">
        <f>Doklady!D6</f>
        <v>d</v>
      </c>
      <c r="B57" s="174" t="str">
        <f>Doklady!G6</f>
        <v>Martin Nevidzan, Milan Mrázik</v>
      </c>
      <c r="C57" s="107">
        <f>IF(A57&lt;&gt;"",INDEX(FP!D:D,Doklady!B$2+(ROW()-52)),"")</f>
        <v>7500</v>
      </c>
      <c r="D57" s="107">
        <f>IF(A57&lt;&gt;"",Doklady!H6-Doklady!I6,"")</f>
        <v>0</v>
      </c>
      <c r="E57" s="107">
        <f>IF(A57&lt;&gt;"",MIN(D57,C57)*Doklady!C6/(1-Doklady!C6),"")</f>
        <v>0</v>
      </c>
      <c r="F57" s="105">
        <f>IF(A57&lt;&gt;"",Doklady!I6,"")</f>
        <v>0</v>
      </c>
      <c r="G57" s="107">
        <f t="shared" si="0"/>
        <v>7500</v>
      </c>
      <c r="H57" s="127" t="str">
        <f t="shared" si="1"/>
        <v/>
      </c>
      <c r="I57" s="128" t="str">
        <f>Doklady!E6</f>
        <v>026 03</v>
      </c>
      <c r="J57" s="128" t="str">
        <f>IF(A57&lt;&gt;"",INDEX(FP!H:H,Doklady!B$2+(ROW()-52)),"")</f>
        <v>B</v>
      </c>
      <c r="K57" s="128" t="str">
        <f t="shared" si="2"/>
        <v>026 03B</v>
      </c>
    </row>
    <row r="58" spans="1:18" ht="12" customHeight="1">
      <c r="A58" s="115" t="str">
        <f>Doklady!D7</f>
        <v>d</v>
      </c>
      <c r="B58" s="174" t="str">
        <f>Doklady!G7</f>
        <v>Michal Žitňan st.</v>
      </c>
      <c r="C58" s="107">
        <f>IF(A58&lt;&gt;"",INDEX(FP!D:D,Doklady!B$2+(ROW()-52)),"")</f>
        <v>10000</v>
      </c>
      <c r="D58" s="107">
        <f>IF(A58&lt;&gt;"",Doklady!H7-Doklady!I7,"")</f>
        <v>1354.87</v>
      </c>
      <c r="E58" s="107">
        <f>IF(A58&lt;&gt;"",MIN(D58,C58)*Doklady!C7/(1-Doklady!C7),"")</f>
        <v>0</v>
      </c>
      <c r="F58" s="105">
        <f>IF(A58&lt;&gt;"",Doklady!I7,"")</f>
        <v>0</v>
      </c>
      <c r="G58" s="107">
        <f t="shared" si="0"/>
        <v>8645.130000000001</v>
      </c>
      <c r="H58" s="127" t="str">
        <f t="shared" si="1"/>
        <v/>
      </c>
      <c r="I58" s="128" t="str">
        <f>Doklady!E7</f>
        <v>026 03</v>
      </c>
      <c r="J58" s="128" t="str">
        <f>IF(A58&lt;&gt;"",INDEX(FP!H:H,Doklady!B$2+(ROW()-52)),"")</f>
        <v>B</v>
      </c>
      <c r="K58" s="128" t="str">
        <f t="shared" si="2"/>
        <v>026 03B</v>
      </c>
    </row>
    <row r="59" spans="1:18" ht="12" customHeight="1">
      <c r="A59" s="115" t="str">
        <f>Doklady!D8</f>
        <v>d</v>
      </c>
      <c r="B59" s="174" t="str">
        <f>Doklady!G8</f>
        <v>Peter Matuška</v>
      </c>
      <c r="C59" s="107">
        <f>IF(A59&lt;&gt;"",INDEX(FP!D:D,Doklady!B$2+(ROW()-52)),"")</f>
        <v>6667</v>
      </c>
      <c r="D59" s="107">
        <f>IF(A59&lt;&gt;"",Doklady!H8-Doklady!I8,"")</f>
        <v>0</v>
      </c>
      <c r="E59" s="107">
        <f>IF(A59&lt;&gt;"",MIN(D59,C59)*Doklady!C8/(1-Doklady!C8),"")</f>
        <v>0</v>
      </c>
      <c r="F59" s="105">
        <f>IF(A59&lt;&gt;"",Doklady!I8,"")</f>
        <v>0</v>
      </c>
      <c r="G59" s="107">
        <f t="shared" si="0"/>
        <v>6667</v>
      </c>
      <c r="H59" s="127" t="str">
        <f t="shared" si="1"/>
        <v/>
      </c>
      <c r="I59" s="128" t="str">
        <f>Doklady!E8</f>
        <v>026 03</v>
      </c>
      <c r="J59" s="128" t="str">
        <f>IF(A59&lt;&gt;"",INDEX(FP!H:H,Doklady!B$2+(ROW()-52)),"")</f>
        <v>B</v>
      </c>
      <c r="K59" s="128" t="str">
        <f t="shared" si="2"/>
        <v>026 03B</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06"/>
      <c r="D127" s="306"/>
      <c r="E127" s="306"/>
      <c r="F127" s="306"/>
      <c r="G127" s="306"/>
      <c r="H127" s="129"/>
    </row>
    <row r="128" spans="1:24" ht="45" customHeight="1">
      <c r="A128" s="14"/>
      <c r="B128" s="14"/>
      <c r="C128" s="307" t="s">
        <v>938</v>
      </c>
      <c r="D128" s="307"/>
      <c r="E128" s="307"/>
      <c r="F128" s="307"/>
      <c r="G128" s="307"/>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29" t="str">
        <f>Spolu!C3&amp;", "&amp;Spolu!C6</f>
        <v>Slovenský národný aeroklub generála Milana Rastislava Štefánika, Pri Rajčianke 49, Žilina, 010 01</v>
      </c>
      <c r="B1" s="329"/>
      <c r="C1" s="329"/>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0" t="s">
        <v>1037</v>
      </c>
      <c r="F3" s="331"/>
      <c r="N3" s="203" t="str">
        <f t="shared" si="0"/>
        <v>c - príspevok Slovenskému olympijskému výboru</v>
      </c>
      <c r="O3" s="203" t="s">
        <v>233</v>
      </c>
      <c r="P3" s="203" t="s">
        <v>1194</v>
      </c>
    </row>
    <row r="4" spans="1:16" ht="45.75" customHeight="1">
      <c r="E4" s="331"/>
      <c r="F4" s="331"/>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32" t="s">
        <v>1038</v>
      </c>
      <c r="B12" s="332"/>
      <c r="C12" s="332"/>
      <c r="D12" s="204"/>
      <c r="E12" s="204"/>
      <c r="F12" s="207"/>
      <c r="G12" s="204"/>
    </row>
    <row r="13" spans="1:16" ht="45" customHeight="1">
      <c r="F13" s="207"/>
    </row>
    <row r="14" spans="1:16" ht="45" customHeight="1">
      <c r="A14" s="333"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33"/>
      <c r="C14" s="333"/>
      <c r="F14" s="207"/>
    </row>
    <row r="15" spans="1:16" ht="32.1" customHeight="1">
      <c r="A15" s="205" t="s">
        <v>1022</v>
      </c>
      <c r="B15" s="334"/>
      <c r="C15" s="335"/>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00677604</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28" t="s">
        <v>1039</v>
      </c>
      <c r="C22" s="328"/>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Vierka</cp:lastModifiedBy>
  <cp:lastPrinted>2019-02-06T13:09:49Z</cp:lastPrinted>
  <dcterms:created xsi:type="dcterms:W3CDTF">2017-02-20T06:20:12Z</dcterms:created>
  <dcterms:modified xsi:type="dcterms:W3CDTF">2019-05-17T07:51:31Z</dcterms:modified>
</cp:coreProperties>
</file>