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ento_zošit" defaultThemeVersion="124226"/>
  <mc:AlternateContent xmlns:mc="http://schemas.openxmlformats.org/markup-compatibility/2006">
    <mc:Choice Requires="x15">
      <x15ac:absPath xmlns:x15ac="http://schemas.microsoft.com/office/spreadsheetml/2010/11/ac" url="C:\Users\Marcela\Desktop\"/>
    </mc:Choice>
  </mc:AlternateContent>
  <xr:revisionPtr revIDLastSave="0" documentId="13_ncr:1_{28C66713-65E6-4960-9611-438DDDD55102}" xr6:coauthVersionLast="47" xr6:coauthVersionMax="47" xr10:uidLastSave="{00000000-0000-0000-0000-000000000000}"/>
  <bookViews>
    <workbookView xWindow="-120" yWindow="-120" windowWidth="29040" windowHeight="15720" activeTab="2" xr2:uid="{EC8A2856-8220-4009-B1AF-87C99018A1F0}"/>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Príklady!$A$1:$I$2903</definedName>
    <definedName name="_xlnm.Print_Area" localSheetId="10">Skratky!$A$1:$B$57</definedName>
    <definedName name="_xlnm.Print_Area" localSheetId="3">Spolu!$A$1:$I$146</definedName>
    <definedName name="_xlnm.Print_Area" localSheetId="0">Usmernenie!$A$1:$A$155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 i="1" l="1"/>
  <c r="L25" i="1"/>
  <c r="L26" i="1"/>
  <c r="L27" i="1"/>
  <c r="L41" i="1"/>
  <c r="L59" i="1"/>
  <c r="L60" i="1"/>
  <c r="L61" i="1"/>
  <c r="L63" i="1"/>
  <c r="L71" i="1"/>
  <c r="L110" i="1"/>
  <c r="L114" i="1"/>
  <c r="L167" i="1"/>
  <c r="L258" i="1"/>
  <c r="L259" i="1"/>
  <c r="L274" i="1"/>
  <c r="L290" i="1"/>
  <c r="L338" i="1"/>
  <c r="L339" i="1"/>
  <c r="I2" i="1"/>
  <c r="J2" i="1"/>
  <c r="I25" i="1"/>
  <c r="J25" i="1"/>
  <c r="I26" i="1"/>
  <c r="J26" i="1"/>
  <c r="I27" i="1"/>
  <c r="J27" i="1"/>
  <c r="I41" i="1"/>
  <c r="J41" i="1"/>
  <c r="I59" i="1"/>
  <c r="J59" i="1"/>
  <c r="I60" i="1"/>
  <c r="J60" i="1"/>
  <c r="I61" i="1"/>
  <c r="J61" i="1"/>
  <c r="I63" i="1"/>
  <c r="J63" i="1"/>
  <c r="I71" i="1"/>
  <c r="J71" i="1"/>
  <c r="I110" i="1"/>
  <c r="J110" i="1"/>
  <c r="I114" i="1"/>
  <c r="J114" i="1"/>
  <c r="I167" i="1"/>
  <c r="J167" i="1"/>
  <c r="I258" i="1"/>
  <c r="J258" i="1"/>
  <c r="I259" i="1"/>
  <c r="J259" i="1"/>
  <c r="I274" i="1"/>
  <c r="J274" i="1"/>
  <c r="I290" i="1"/>
  <c r="J290" i="1"/>
  <c r="I338" i="1"/>
  <c r="J338" i="1"/>
  <c r="I339" i="1"/>
  <c r="J339" i="1"/>
  <c r="L72" i="1" l="1"/>
  <c r="L73" i="1"/>
  <c r="L74" i="1"/>
  <c r="L109" i="1"/>
  <c r="L111" i="1"/>
  <c r="L112" i="1"/>
  <c r="L115" i="1"/>
  <c r="L129" i="1"/>
  <c r="L130" i="1"/>
  <c r="L136" i="1"/>
  <c r="L137" i="1"/>
  <c r="L138" i="1"/>
  <c r="L143" i="1"/>
  <c r="L144" i="1"/>
  <c r="L159" i="1"/>
  <c r="L160" i="1"/>
  <c r="L161" i="1"/>
  <c r="L162" i="1"/>
  <c r="L193" i="1"/>
  <c r="L194" i="1"/>
  <c r="L208" i="1"/>
  <c r="L210" i="1"/>
  <c r="L229" i="1"/>
  <c r="L231" i="1"/>
  <c r="L232" i="1"/>
  <c r="L47" i="1"/>
  <c r="L65" i="1"/>
  <c r="L139" i="1"/>
  <c r="L177" i="1"/>
  <c r="L18" i="1"/>
  <c r="L19" i="1"/>
  <c r="L175" i="1"/>
  <c r="L186" i="1"/>
  <c r="L4" i="1"/>
  <c r="L9" i="1"/>
  <c r="L10" i="1"/>
  <c r="L11" i="1"/>
  <c r="L56" i="1"/>
  <c r="L57" i="1"/>
  <c r="L58" i="1"/>
  <c r="L68" i="1"/>
  <c r="L70" i="1"/>
  <c r="L69" i="1"/>
  <c r="L75" i="1"/>
  <c r="L76" i="1"/>
  <c r="L80" i="1"/>
  <c r="L82" i="1"/>
  <c r="L84" i="1"/>
  <c r="L99" i="1"/>
  <c r="L102" i="1"/>
  <c r="L103" i="1"/>
  <c r="L105" i="1"/>
  <c r="L106" i="1"/>
  <c r="L124" i="1"/>
  <c r="L126" i="1"/>
  <c r="L128" i="1"/>
  <c r="L131" i="1"/>
  <c r="L141" i="1"/>
  <c r="L149" i="1"/>
  <c r="L165" i="1"/>
  <c r="L169" i="1"/>
  <c r="L171" i="1"/>
  <c r="L195" i="1"/>
  <c r="L199" i="1"/>
  <c r="L209" i="1"/>
  <c r="L212" i="1"/>
  <c r="L213" i="1"/>
  <c r="L214" i="1"/>
  <c r="L215" i="1"/>
  <c r="L224" i="1"/>
  <c r="L225" i="1"/>
  <c r="L227" i="1"/>
  <c r="L233" i="1"/>
  <c r="L234" i="1"/>
  <c r="L235" i="1"/>
  <c r="L236" i="1"/>
  <c r="L238" i="1"/>
  <c r="L239" i="1"/>
  <c r="L244" i="1"/>
  <c r="L241" i="1"/>
  <c r="L251" i="1"/>
  <c r="L252" i="1"/>
  <c r="L253" i="1"/>
  <c r="L295" i="1"/>
  <c r="L296" i="1"/>
  <c r="L299" i="1"/>
  <c r="L301" i="1"/>
  <c r="L302" i="1"/>
  <c r="L303" i="1"/>
  <c r="L304" i="1"/>
  <c r="L305" i="1"/>
  <c r="L306" i="1"/>
  <c r="L310" i="1"/>
  <c r="L85" i="1"/>
  <c r="L28" i="1"/>
  <c r="L145" i="1"/>
  <c r="L158" i="1"/>
  <c r="L206" i="1"/>
  <c r="L5" i="1"/>
  <c r="L77" i="1"/>
  <c r="L89" i="1"/>
  <c r="L125" i="1"/>
  <c r="L142" i="1"/>
  <c r="L166" i="1"/>
  <c r="L197" i="1"/>
  <c r="L226" i="1"/>
  <c r="L250" i="1"/>
  <c r="L254" i="1"/>
  <c r="L300" i="1"/>
  <c r="L319" i="1"/>
  <c r="L157" i="1"/>
  <c r="L86" i="1"/>
  <c r="L88" i="1"/>
  <c r="L43" i="1"/>
  <c r="L48" i="1"/>
  <c r="L49" i="1"/>
  <c r="L50" i="1"/>
  <c r="L51" i="1"/>
  <c r="L62" i="1"/>
  <c r="L64" i="1"/>
  <c r="L66" i="1"/>
  <c r="L87" i="1"/>
  <c r="L98" i="1"/>
  <c r="L29" i="1"/>
  <c r="L30" i="1"/>
  <c r="L31" i="1"/>
  <c r="L32" i="1"/>
  <c r="L33" i="1"/>
  <c r="L34" i="1"/>
  <c r="L35" i="1"/>
  <c r="L36" i="1"/>
  <c r="L37" i="1"/>
  <c r="L38" i="1"/>
  <c r="L39" i="1"/>
  <c r="L40" i="1"/>
  <c r="L42" i="1"/>
  <c r="L156" i="1"/>
  <c r="L163" i="1"/>
  <c r="L168" i="1"/>
  <c r="L170" i="1"/>
  <c r="L172" i="1"/>
  <c r="L187" i="1"/>
  <c r="L190" i="1"/>
  <c r="L191" i="1"/>
  <c r="L211" i="1"/>
  <c r="L222" i="1"/>
  <c r="L217" i="1"/>
  <c r="L245" i="1"/>
  <c r="L248" i="1"/>
  <c r="L255" i="1"/>
  <c r="L256" i="1"/>
  <c r="L257" i="1"/>
  <c r="L260" i="1"/>
  <c r="L261" i="1"/>
  <c r="L267" i="1"/>
  <c r="L268" i="1"/>
  <c r="L270" i="1"/>
  <c r="L272" i="1"/>
  <c r="L273" i="1"/>
  <c r="L275" i="1"/>
  <c r="L276" i="1"/>
  <c r="L278" i="1"/>
  <c r="L279" i="1"/>
  <c r="L280" i="1"/>
  <c r="L281" i="1"/>
  <c r="L288" i="1"/>
  <c r="L289" i="1"/>
  <c r="L291" i="1"/>
  <c r="L307" i="1"/>
  <c r="L308" i="1"/>
  <c r="L311" i="1"/>
  <c r="L313" i="1"/>
  <c r="L314" i="1"/>
  <c r="L315" i="1"/>
  <c r="L316" i="1"/>
  <c r="L317" i="1"/>
  <c r="L318" i="1"/>
  <c r="L320" i="1"/>
  <c r="L173" i="1"/>
  <c r="L3" i="1"/>
  <c r="L44" i="1"/>
  <c r="L164" i="1"/>
  <c r="L207" i="1"/>
  <c r="L218" i="1"/>
  <c r="L230" i="1"/>
  <c r="L249" i="1"/>
  <c r="L269" i="1"/>
  <c r="L287" i="1"/>
  <c r="L292" i="1"/>
  <c r="L312" i="1"/>
  <c r="L321" i="1"/>
  <c r="L46" i="1"/>
  <c r="L174" i="1"/>
  <c r="L176" i="1"/>
  <c r="L17" i="1"/>
  <c r="L20" i="1"/>
  <c r="L21" i="1"/>
  <c r="L22" i="1"/>
  <c r="L23" i="1"/>
  <c r="L24" i="1"/>
  <c r="L6" i="1"/>
  <c r="L7" i="1"/>
  <c r="L8" i="1"/>
  <c r="L12" i="1"/>
  <c r="L13" i="1"/>
  <c r="L14" i="1"/>
  <c r="L15" i="1"/>
  <c r="L16" i="1"/>
  <c r="L45" i="1"/>
  <c r="L52" i="1"/>
  <c r="L53" i="1"/>
  <c r="L54" i="1"/>
  <c r="L55" i="1"/>
  <c r="L78" i="1"/>
  <c r="L79" i="1"/>
  <c r="L81" i="1"/>
  <c r="L83" i="1"/>
  <c r="L90" i="1"/>
  <c r="L91" i="1"/>
  <c r="L92" i="1"/>
  <c r="L93" i="1"/>
  <c r="L94" i="1"/>
  <c r="L95" i="1"/>
  <c r="L96" i="1"/>
  <c r="L97" i="1"/>
  <c r="L100" i="1"/>
  <c r="L101" i="1"/>
  <c r="L104" i="1"/>
  <c r="L118" i="1"/>
  <c r="L107" i="1"/>
  <c r="L108" i="1"/>
  <c r="L116" i="1"/>
  <c r="L117" i="1"/>
  <c r="L113" i="1"/>
  <c r="L119" i="1"/>
  <c r="L120" i="1"/>
  <c r="L121" i="1"/>
  <c r="L122" i="1"/>
  <c r="L123" i="1"/>
  <c r="L127" i="1"/>
  <c r="L132" i="1"/>
  <c r="L133" i="1"/>
  <c r="L134" i="1"/>
  <c r="L135" i="1"/>
  <c r="L140" i="1"/>
  <c r="L146" i="1"/>
  <c r="L147" i="1"/>
  <c r="L148" i="1"/>
  <c r="L150" i="1"/>
  <c r="L151" i="1"/>
  <c r="L152" i="1"/>
  <c r="L153" i="1"/>
  <c r="L154" i="1"/>
  <c r="L155" i="1"/>
  <c r="L178" i="1"/>
  <c r="L179" i="1"/>
  <c r="L180" i="1"/>
  <c r="L181" i="1"/>
  <c r="L182" i="1"/>
  <c r="L183" i="1"/>
  <c r="L184" i="1"/>
  <c r="L200" i="1"/>
  <c r="L188" i="1"/>
  <c r="L189" i="1"/>
  <c r="L192" i="1"/>
  <c r="L185" i="1"/>
  <c r="L196" i="1"/>
  <c r="L198" i="1"/>
  <c r="L201" i="1"/>
  <c r="L202" i="1"/>
  <c r="L203" i="1"/>
  <c r="L204" i="1"/>
  <c r="L205" i="1"/>
  <c r="L216" i="1"/>
  <c r="L219" i="1"/>
  <c r="L220" i="1"/>
  <c r="L221" i="1"/>
  <c r="L223" i="1"/>
  <c r="L228" i="1"/>
  <c r="L237" i="1"/>
  <c r="L242" i="1"/>
  <c r="L243" i="1"/>
  <c r="L240" i="1"/>
  <c r="L246" i="1"/>
  <c r="L247" i="1"/>
  <c r="L262" i="1"/>
  <c r="L263" i="1"/>
  <c r="L264" i="1"/>
  <c r="L265" i="1"/>
  <c r="L266" i="1"/>
  <c r="L271" i="1"/>
  <c r="L277" i="1"/>
  <c r="L282" i="1"/>
  <c r="L283" i="1"/>
  <c r="L284" i="1"/>
  <c r="L285" i="1"/>
  <c r="L286" i="1"/>
  <c r="L293" i="1"/>
  <c r="L294" i="1"/>
  <c r="L297" i="1"/>
  <c r="L298" i="1"/>
  <c r="L309" i="1"/>
  <c r="L322" i="1"/>
  <c r="L323" i="1"/>
  <c r="L324" i="1"/>
  <c r="L325" i="1"/>
  <c r="L326" i="1"/>
  <c r="L327" i="1"/>
  <c r="L328" i="1"/>
  <c r="L329" i="1"/>
  <c r="L330" i="1"/>
  <c r="L331" i="1"/>
  <c r="L332" i="1"/>
  <c r="L333" i="1"/>
  <c r="L334" i="1"/>
  <c r="L335" i="1"/>
  <c r="L336" i="1"/>
  <c r="L337" i="1"/>
  <c r="I67" i="1"/>
  <c r="L67" i="1"/>
  <c r="I72" i="1"/>
  <c r="J72" i="1"/>
  <c r="I73" i="1"/>
  <c r="J73" i="1"/>
  <c r="I74" i="1"/>
  <c r="J74" i="1"/>
  <c r="I109" i="1"/>
  <c r="J109" i="1"/>
  <c r="I111" i="1"/>
  <c r="J111" i="1"/>
  <c r="I112" i="1"/>
  <c r="J112" i="1"/>
  <c r="I115" i="1"/>
  <c r="J115" i="1"/>
  <c r="I129" i="1"/>
  <c r="J129" i="1"/>
  <c r="I130" i="1"/>
  <c r="J130" i="1"/>
  <c r="I136" i="1"/>
  <c r="J136" i="1"/>
  <c r="I137" i="1"/>
  <c r="J137" i="1"/>
  <c r="I138" i="1"/>
  <c r="J138" i="1"/>
  <c r="I143" i="1"/>
  <c r="J143" i="1"/>
  <c r="I144" i="1"/>
  <c r="J144" i="1"/>
  <c r="I159" i="1"/>
  <c r="J159" i="1"/>
  <c r="I160" i="1"/>
  <c r="J160" i="1"/>
  <c r="I161" i="1"/>
  <c r="J161" i="1"/>
  <c r="I162" i="1"/>
  <c r="J162" i="1"/>
  <c r="I193" i="1"/>
  <c r="J193" i="1"/>
  <c r="I194" i="1"/>
  <c r="J194" i="1"/>
  <c r="I208" i="1"/>
  <c r="J208" i="1"/>
  <c r="I210" i="1"/>
  <c r="J210" i="1"/>
  <c r="I229" i="1"/>
  <c r="J229" i="1"/>
  <c r="I231" i="1"/>
  <c r="J231" i="1"/>
  <c r="I232" i="1"/>
  <c r="J232" i="1"/>
  <c r="I47" i="1"/>
  <c r="J47" i="1"/>
  <c r="I65" i="1"/>
  <c r="J65" i="1"/>
  <c r="I139" i="1"/>
  <c r="J139" i="1"/>
  <c r="I177" i="1"/>
  <c r="J177" i="1"/>
  <c r="I18" i="1"/>
  <c r="J18" i="1"/>
  <c r="I19" i="1"/>
  <c r="J19" i="1"/>
  <c r="I175" i="1"/>
  <c r="J175" i="1"/>
  <c r="I186" i="1"/>
  <c r="J186" i="1"/>
  <c r="I4" i="1"/>
  <c r="J4" i="1"/>
  <c r="I9" i="1"/>
  <c r="J9" i="1"/>
  <c r="I10" i="1"/>
  <c r="J10" i="1"/>
  <c r="I11" i="1"/>
  <c r="J11" i="1"/>
  <c r="I56" i="1"/>
  <c r="J56" i="1"/>
  <c r="I57" i="1"/>
  <c r="J57" i="1"/>
  <c r="I58" i="1"/>
  <c r="J58" i="1"/>
  <c r="I68" i="1"/>
  <c r="J68" i="1"/>
  <c r="I70" i="1"/>
  <c r="J70" i="1"/>
  <c r="I69" i="1"/>
  <c r="J69" i="1"/>
  <c r="I75" i="1"/>
  <c r="J75" i="1"/>
  <c r="I76" i="1"/>
  <c r="J76" i="1"/>
  <c r="I80" i="1"/>
  <c r="J80" i="1"/>
  <c r="I82" i="1"/>
  <c r="J82" i="1"/>
  <c r="I84" i="1"/>
  <c r="J84" i="1"/>
  <c r="I99" i="1"/>
  <c r="J99" i="1"/>
  <c r="I102" i="1"/>
  <c r="J102" i="1"/>
  <c r="I103" i="1"/>
  <c r="J103" i="1"/>
  <c r="I105" i="1"/>
  <c r="J105" i="1"/>
  <c r="I106" i="1"/>
  <c r="J106" i="1"/>
  <c r="I124" i="1"/>
  <c r="J124" i="1"/>
  <c r="I126" i="1"/>
  <c r="J126" i="1"/>
  <c r="I128" i="1"/>
  <c r="J128" i="1"/>
  <c r="I131" i="1"/>
  <c r="J131" i="1"/>
  <c r="I141" i="1"/>
  <c r="J141" i="1"/>
  <c r="I149" i="1"/>
  <c r="J149" i="1"/>
  <c r="I165" i="1"/>
  <c r="J165" i="1"/>
  <c r="I169" i="1"/>
  <c r="J169" i="1"/>
  <c r="I171" i="1"/>
  <c r="J171" i="1"/>
  <c r="I195" i="1"/>
  <c r="J195" i="1"/>
  <c r="I199" i="1"/>
  <c r="J199" i="1"/>
  <c r="I209" i="1"/>
  <c r="J209" i="1"/>
  <c r="I212" i="1"/>
  <c r="J212" i="1"/>
  <c r="I213" i="1"/>
  <c r="J213" i="1"/>
  <c r="I214" i="1"/>
  <c r="J214" i="1"/>
  <c r="I215" i="1"/>
  <c r="J215" i="1"/>
  <c r="I224" i="1"/>
  <c r="J224" i="1"/>
  <c r="I225" i="1"/>
  <c r="J225" i="1"/>
  <c r="I227" i="1"/>
  <c r="J227" i="1"/>
  <c r="I233" i="1"/>
  <c r="J233" i="1"/>
  <c r="I234" i="1"/>
  <c r="J234" i="1"/>
  <c r="I235" i="1"/>
  <c r="J235" i="1"/>
  <c r="I236" i="1"/>
  <c r="J236" i="1"/>
  <c r="I238" i="1"/>
  <c r="J238" i="1"/>
  <c r="I239" i="1"/>
  <c r="J239" i="1"/>
  <c r="I244" i="1"/>
  <c r="J244" i="1"/>
  <c r="I241" i="1"/>
  <c r="J241" i="1"/>
  <c r="I251" i="1"/>
  <c r="J251" i="1"/>
  <c r="I252" i="1"/>
  <c r="J252" i="1"/>
  <c r="I253" i="1"/>
  <c r="J253" i="1"/>
  <c r="I295" i="1"/>
  <c r="J295" i="1"/>
  <c r="I296" i="1"/>
  <c r="J296" i="1"/>
  <c r="I299" i="1"/>
  <c r="J299" i="1"/>
  <c r="I301" i="1"/>
  <c r="J301" i="1"/>
  <c r="I302" i="1"/>
  <c r="J302" i="1"/>
  <c r="I303" i="1"/>
  <c r="J303" i="1"/>
  <c r="I304" i="1"/>
  <c r="J304" i="1"/>
  <c r="I305" i="1"/>
  <c r="J305" i="1"/>
  <c r="I306" i="1"/>
  <c r="J306" i="1"/>
  <c r="I310" i="1"/>
  <c r="J310" i="1"/>
  <c r="I85" i="1"/>
  <c r="J85" i="1"/>
  <c r="I28" i="1"/>
  <c r="J28" i="1"/>
  <c r="I145" i="1"/>
  <c r="J145" i="1"/>
  <c r="I158" i="1"/>
  <c r="J158" i="1"/>
  <c r="I206" i="1"/>
  <c r="J206" i="1"/>
  <c r="I5" i="1"/>
  <c r="J5" i="1"/>
  <c r="I77" i="1"/>
  <c r="J77" i="1"/>
  <c r="I89" i="1"/>
  <c r="J89" i="1"/>
  <c r="I125" i="1"/>
  <c r="J125" i="1"/>
  <c r="I142" i="1"/>
  <c r="J142" i="1"/>
  <c r="I166" i="1"/>
  <c r="J166" i="1"/>
  <c r="I197" i="1"/>
  <c r="J197" i="1"/>
  <c r="I226" i="1"/>
  <c r="J226" i="1"/>
  <c r="I250" i="1"/>
  <c r="J250" i="1"/>
  <c r="I254" i="1"/>
  <c r="J254" i="1"/>
  <c r="I300" i="1"/>
  <c r="J300" i="1"/>
  <c r="I319" i="1"/>
  <c r="J319" i="1"/>
  <c r="I157" i="1"/>
  <c r="J157" i="1"/>
  <c r="I86" i="1"/>
  <c r="J86" i="1"/>
  <c r="I88" i="1"/>
  <c r="J88" i="1"/>
  <c r="I43" i="1"/>
  <c r="J43" i="1"/>
  <c r="I48" i="1"/>
  <c r="J48" i="1"/>
  <c r="I49" i="1"/>
  <c r="J49" i="1"/>
  <c r="I50" i="1"/>
  <c r="J50" i="1"/>
  <c r="I51" i="1"/>
  <c r="J51" i="1"/>
  <c r="I62" i="1"/>
  <c r="J62" i="1"/>
  <c r="I64" i="1"/>
  <c r="J64" i="1"/>
  <c r="I66" i="1"/>
  <c r="J66" i="1"/>
  <c r="I87" i="1"/>
  <c r="J87" i="1"/>
  <c r="I98" i="1"/>
  <c r="J98" i="1"/>
  <c r="I29" i="1"/>
  <c r="J29" i="1"/>
  <c r="I30" i="1"/>
  <c r="J30" i="1"/>
  <c r="I31" i="1"/>
  <c r="J31" i="1"/>
  <c r="I32" i="1"/>
  <c r="J32" i="1"/>
  <c r="I33" i="1"/>
  <c r="J33" i="1"/>
  <c r="I34" i="1"/>
  <c r="J34" i="1"/>
  <c r="I35" i="1"/>
  <c r="J35" i="1"/>
  <c r="I36" i="1"/>
  <c r="J36" i="1"/>
  <c r="I37" i="1"/>
  <c r="J37" i="1"/>
  <c r="I38" i="1"/>
  <c r="J38" i="1"/>
  <c r="I39" i="1"/>
  <c r="J39" i="1"/>
  <c r="I40" i="1"/>
  <c r="J40" i="1"/>
  <c r="I42" i="1"/>
  <c r="J42" i="1"/>
  <c r="I156" i="1"/>
  <c r="J156" i="1"/>
  <c r="I163" i="1"/>
  <c r="J163" i="1"/>
  <c r="I168" i="1"/>
  <c r="J168" i="1"/>
  <c r="I170" i="1"/>
  <c r="J170" i="1"/>
  <c r="I172" i="1"/>
  <c r="J172" i="1"/>
  <c r="I187" i="1"/>
  <c r="J187" i="1"/>
  <c r="I190" i="1"/>
  <c r="J190" i="1"/>
  <c r="I191" i="1"/>
  <c r="J191" i="1"/>
  <c r="I211" i="1"/>
  <c r="J211" i="1"/>
  <c r="I222" i="1"/>
  <c r="J222" i="1"/>
  <c r="I217" i="1"/>
  <c r="J217" i="1"/>
  <c r="I245" i="1"/>
  <c r="J245" i="1"/>
  <c r="I248" i="1"/>
  <c r="J248" i="1"/>
  <c r="I255" i="1"/>
  <c r="J255" i="1"/>
  <c r="I256" i="1"/>
  <c r="J256" i="1"/>
  <c r="I257" i="1"/>
  <c r="J257" i="1"/>
  <c r="I260" i="1"/>
  <c r="J260" i="1"/>
  <c r="I261" i="1"/>
  <c r="J261" i="1"/>
  <c r="I267" i="1"/>
  <c r="J267" i="1"/>
  <c r="I268" i="1"/>
  <c r="J268" i="1"/>
  <c r="I270" i="1"/>
  <c r="J270" i="1"/>
  <c r="I272" i="1"/>
  <c r="J272" i="1"/>
  <c r="I273" i="1"/>
  <c r="J273" i="1"/>
  <c r="I275" i="1"/>
  <c r="J275" i="1"/>
  <c r="I276" i="1"/>
  <c r="J276" i="1"/>
  <c r="I278" i="1"/>
  <c r="J278" i="1"/>
  <c r="I279" i="1"/>
  <c r="J279" i="1"/>
  <c r="I280" i="1"/>
  <c r="J280" i="1"/>
  <c r="I281" i="1"/>
  <c r="J281" i="1"/>
  <c r="I288" i="1"/>
  <c r="J288" i="1"/>
  <c r="I289" i="1"/>
  <c r="J289" i="1"/>
  <c r="I291" i="1"/>
  <c r="J291" i="1"/>
  <c r="I307" i="1"/>
  <c r="J307" i="1"/>
  <c r="I308" i="1"/>
  <c r="J308" i="1"/>
  <c r="I311" i="1"/>
  <c r="J311" i="1"/>
  <c r="I313" i="1"/>
  <c r="J313" i="1"/>
  <c r="I314" i="1"/>
  <c r="J314" i="1"/>
  <c r="I315" i="1"/>
  <c r="J315" i="1"/>
  <c r="I316" i="1"/>
  <c r="J316" i="1"/>
  <c r="I317" i="1"/>
  <c r="J317" i="1"/>
  <c r="I318" i="1"/>
  <c r="J318" i="1"/>
  <c r="I320" i="1"/>
  <c r="J320" i="1"/>
  <c r="I173" i="1"/>
  <c r="J173" i="1"/>
  <c r="I3" i="1"/>
  <c r="J3" i="1"/>
  <c r="I44" i="1"/>
  <c r="J44" i="1"/>
  <c r="I164" i="1"/>
  <c r="J164" i="1"/>
  <c r="I207" i="1"/>
  <c r="J207" i="1"/>
  <c r="I218" i="1"/>
  <c r="J218" i="1"/>
  <c r="I230" i="1"/>
  <c r="J230" i="1"/>
  <c r="I249" i="1"/>
  <c r="J249" i="1"/>
  <c r="I269" i="1"/>
  <c r="J269" i="1"/>
  <c r="I287" i="1"/>
  <c r="J287" i="1"/>
  <c r="I292" i="1"/>
  <c r="J292" i="1"/>
  <c r="I312" i="1"/>
  <c r="J312" i="1"/>
  <c r="I321" i="1"/>
  <c r="J321" i="1"/>
  <c r="I46" i="1"/>
  <c r="J46" i="1"/>
  <c r="I174" i="1"/>
  <c r="J174" i="1"/>
  <c r="I176" i="1"/>
  <c r="J176" i="1"/>
  <c r="I17" i="1"/>
  <c r="J17" i="1"/>
  <c r="I20" i="1"/>
  <c r="J20" i="1"/>
  <c r="I21" i="1"/>
  <c r="J21" i="1"/>
  <c r="I22" i="1"/>
  <c r="J22" i="1"/>
  <c r="I23" i="1"/>
  <c r="J23" i="1"/>
  <c r="I24" i="1"/>
  <c r="J24" i="1"/>
  <c r="I6" i="1"/>
  <c r="J6" i="1"/>
  <c r="I7" i="1"/>
  <c r="J7" i="1"/>
  <c r="I8" i="1"/>
  <c r="J8" i="1"/>
  <c r="I12" i="1"/>
  <c r="J12" i="1"/>
  <c r="I13" i="1"/>
  <c r="J13" i="1"/>
  <c r="I14" i="1"/>
  <c r="J14" i="1"/>
  <c r="I15" i="1"/>
  <c r="J15" i="1"/>
  <c r="I16" i="1"/>
  <c r="J16" i="1"/>
  <c r="I45" i="1"/>
  <c r="J45" i="1"/>
  <c r="I52" i="1"/>
  <c r="J52" i="1"/>
  <c r="I53" i="1"/>
  <c r="J53" i="1"/>
  <c r="I54" i="1"/>
  <c r="J54" i="1"/>
  <c r="I55" i="1"/>
  <c r="J55" i="1"/>
  <c r="I78" i="1"/>
  <c r="J78" i="1"/>
  <c r="I79" i="1"/>
  <c r="J79" i="1"/>
  <c r="I81" i="1"/>
  <c r="J81" i="1"/>
  <c r="I83" i="1"/>
  <c r="J83" i="1"/>
  <c r="I90" i="1"/>
  <c r="J90" i="1"/>
  <c r="I91" i="1"/>
  <c r="J91" i="1"/>
  <c r="I92" i="1"/>
  <c r="J92" i="1"/>
  <c r="I93" i="1"/>
  <c r="J93" i="1"/>
  <c r="I94" i="1"/>
  <c r="J94" i="1"/>
  <c r="I95" i="1"/>
  <c r="J95" i="1"/>
  <c r="I96" i="1"/>
  <c r="J96" i="1"/>
  <c r="I97" i="1"/>
  <c r="J97" i="1"/>
  <c r="I100" i="1"/>
  <c r="J100" i="1"/>
  <c r="I101" i="1"/>
  <c r="J101" i="1"/>
  <c r="I104" i="1"/>
  <c r="J104" i="1"/>
  <c r="I118" i="1"/>
  <c r="J118" i="1"/>
  <c r="I107" i="1"/>
  <c r="J107" i="1"/>
  <c r="I108" i="1"/>
  <c r="J108" i="1"/>
  <c r="I116" i="1"/>
  <c r="J116" i="1"/>
  <c r="I117" i="1"/>
  <c r="J117" i="1"/>
  <c r="I113" i="1"/>
  <c r="J113" i="1"/>
  <c r="I119" i="1"/>
  <c r="J119" i="1"/>
  <c r="I120" i="1"/>
  <c r="J120" i="1"/>
  <c r="I121" i="1"/>
  <c r="J121" i="1"/>
  <c r="I122" i="1"/>
  <c r="J122" i="1"/>
  <c r="I123" i="1"/>
  <c r="J123" i="1"/>
  <c r="I127" i="1"/>
  <c r="J127" i="1"/>
  <c r="I132" i="1"/>
  <c r="J132" i="1"/>
  <c r="I133" i="1"/>
  <c r="J133" i="1"/>
  <c r="I134" i="1"/>
  <c r="J134" i="1"/>
  <c r="I135" i="1"/>
  <c r="J135" i="1"/>
  <c r="I140" i="1"/>
  <c r="J140" i="1"/>
  <c r="I146" i="1"/>
  <c r="J146" i="1"/>
  <c r="I147" i="1"/>
  <c r="J147" i="1"/>
  <c r="I148" i="1"/>
  <c r="J148" i="1"/>
  <c r="I150" i="1"/>
  <c r="J150" i="1"/>
  <c r="I151" i="1"/>
  <c r="J151" i="1"/>
  <c r="I152" i="1"/>
  <c r="J152" i="1"/>
  <c r="I153" i="1"/>
  <c r="J153" i="1"/>
  <c r="I154" i="1"/>
  <c r="J154" i="1"/>
  <c r="I155" i="1"/>
  <c r="J155" i="1"/>
  <c r="I178" i="1"/>
  <c r="J178" i="1"/>
  <c r="I179" i="1"/>
  <c r="J179" i="1"/>
  <c r="I180" i="1"/>
  <c r="J180" i="1"/>
  <c r="I181" i="1"/>
  <c r="J181" i="1"/>
  <c r="I182" i="1"/>
  <c r="J182" i="1"/>
  <c r="I183" i="1"/>
  <c r="J183" i="1"/>
  <c r="I184" i="1"/>
  <c r="J184" i="1"/>
  <c r="I200" i="1"/>
  <c r="J200" i="1"/>
  <c r="I188" i="1"/>
  <c r="J188" i="1"/>
  <c r="I189" i="1"/>
  <c r="J189" i="1"/>
  <c r="I192" i="1"/>
  <c r="J192" i="1"/>
  <c r="I185" i="1"/>
  <c r="J185" i="1"/>
  <c r="I196" i="1"/>
  <c r="J196" i="1"/>
  <c r="I198" i="1"/>
  <c r="J198" i="1"/>
  <c r="I201" i="1"/>
  <c r="J201" i="1"/>
  <c r="I202" i="1"/>
  <c r="J202" i="1"/>
  <c r="I203" i="1"/>
  <c r="J203" i="1"/>
  <c r="I204" i="1"/>
  <c r="J204" i="1"/>
  <c r="I205" i="1"/>
  <c r="J205" i="1"/>
  <c r="I216" i="1"/>
  <c r="J216" i="1"/>
  <c r="I219" i="1"/>
  <c r="J219" i="1"/>
  <c r="I220" i="1"/>
  <c r="J220" i="1"/>
  <c r="I221" i="1"/>
  <c r="J221" i="1"/>
  <c r="I223" i="1"/>
  <c r="J223" i="1"/>
  <c r="I228" i="1"/>
  <c r="J228" i="1"/>
  <c r="I237" i="1"/>
  <c r="J237" i="1"/>
  <c r="I242" i="1"/>
  <c r="J242" i="1"/>
  <c r="I243" i="1"/>
  <c r="J243" i="1"/>
  <c r="I240" i="1"/>
  <c r="J240" i="1"/>
  <c r="I246" i="1"/>
  <c r="J246" i="1"/>
  <c r="I247" i="1"/>
  <c r="J247" i="1"/>
  <c r="I262" i="1"/>
  <c r="J262" i="1"/>
  <c r="I263" i="1"/>
  <c r="J263" i="1"/>
  <c r="I264" i="1"/>
  <c r="J264" i="1"/>
  <c r="I265" i="1"/>
  <c r="J265" i="1"/>
  <c r="I266" i="1"/>
  <c r="J266" i="1"/>
  <c r="I271" i="1"/>
  <c r="J271" i="1"/>
  <c r="I277" i="1"/>
  <c r="J277" i="1"/>
  <c r="I282" i="1"/>
  <c r="J282" i="1"/>
  <c r="I283" i="1"/>
  <c r="J283" i="1"/>
  <c r="I284" i="1"/>
  <c r="J284" i="1"/>
  <c r="I285" i="1"/>
  <c r="J285" i="1"/>
  <c r="I286" i="1"/>
  <c r="J286" i="1"/>
  <c r="I293" i="1"/>
  <c r="J293" i="1"/>
  <c r="I294" i="1"/>
  <c r="J294" i="1"/>
  <c r="I297" i="1"/>
  <c r="J297" i="1"/>
  <c r="I298" i="1"/>
  <c r="J298" i="1"/>
  <c r="I309" i="1"/>
  <c r="J309" i="1"/>
  <c r="I322" i="1"/>
  <c r="J322" i="1"/>
  <c r="I323" i="1"/>
  <c r="J323" i="1"/>
  <c r="I324" i="1"/>
  <c r="J324" i="1"/>
  <c r="I325" i="1"/>
  <c r="J325" i="1"/>
  <c r="I326" i="1"/>
  <c r="J326" i="1"/>
  <c r="I327" i="1"/>
  <c r="J327" i="1"/>
  <c r="I328" i="1"/>
  <c r="J328" i="1"/>
  <c r="I329" i="1"/>
  <c r="J329" i="1"/>
  <c r="I330" i="1"/>
  <c r="J330" i="1"/>
  <c r="I331" i="1"/>
  <c r="J331" i="1"/>
  <c r="I332" i="1"/>
  <c r="J332" i="1"/>
  <c r="I333" i="1"/>
  <c r="J333" i="1"/>
  <c r="I334" i="1"/>
  <c r="J334" i="1"/>
  <c r="I335" i="1"/>
  <c r="J335" i="1"/>
  <c r="I336" i="1"/>
  <c r="J336" i="1"/>
  <c r="I337" i="1"/>
  <c r="J337" i="1"/>
  <c r="J67" i="1"/>
  <c r="A2" i="7" l="1"/>
  <c r="A1" i="9"/>
  <c r="A14" i="10"/>
  <c r="A13" i="11"/>
  <c r="N185" i="1"/>
  <c r="N196" i="1"/>
  <c r="N198" i="1"/>
  <c r="B185" i="1"/>
  <c r="M185" i="1" s="1"/>
  <c r="B196" i="1"/>
  <c r="M196" i="1" s="1"/>
  <c r="B198" i="1"/>
  <c r="M198" i="1" s="1"/>
  <c r="B201" i="1"/>
  <c r="M201" i="1" s="1"/>
  <c r="N201" i="1"/>
  <c r="N202" i="1"/>
  <c r="B202" i="1"/>
  <c r="M202" i="1" s="1"/>
  <c r="C6" i="9"/>
  <c r="C5" i="9"/>
  <c r="C4" i="9"/>
  <c r="C3" i="9"/>
  <c r="R77" i="2" l="1"/>
  <c r="R76" i="2"/>
  <c r="R75" i="2"/>
  <c r="R74" i="2"/>
  <c r="R73" i="2"/>
  <c r="R72" i="2"/>
  <c r="R71" i="2"/>
  <c r="R69" i="2"/>
  <c r="R68" i="2"/>
  <c r="R67" i="2"/>
  <c r="R66" i="2"/>
  <c r="R65" i="2"/>
  <c r="R64" i="2"/>
  <c r="R63" i="2"/>
  <c r="R62" i="2"/>
  <c r="R60" i="2"/>
  <c r="R59" i="2"/>
  <c r="R58" i="2"/>
  <c r="R57" i="2"/>
  <c r="R56" i="2"/>
  <c r="R55" i="2"/>
  <c r="R54" i="2"/>
  <c r="R53" i="2"/>
  <c r="R52" i="2"/>
  <c r="R51" i="2"/>
  <c r="R50" i="2"/>
  <c r="R49" i="2"/>
  <c r="R48" i="2"/>
  <c r="R47" i="2"/>
  <c r="R45" i="2"/>
  <c r="R44" i="2"/>
  <c r="R43" i="2"/>
  <c r="R42" i="2"/>
  <c r="R41" i="2"/>
  <c r="R40" i="2"/>
  <c r="R39" i="2"/>
  <c r="R38" i="2"/>
  <c r="R37" i="2"/>
  <c r="R36" i="2"/>
  <c r="R35" i="2"/>
  <c r="R34" i="2"/>
  <c r="R32" i="2"/>
  <c r="R31" i="2"/>
  <c r="R30" i="2"/>
  <c r="R29" i="2"/>
  <c r="R27" i="2"/>
  <c r="R26" i="2"/>
  <c r="R25" i="2"/>
  <c r="R22" i="2"/>
  <c r="R20" i="2"/>
  <c r="R19" i="2"/>
  <c r="R17" i="2"/>
  <c r="R16" i="2"/>
  <c r="R15" i="2"/>
  <c r="R14" i="2"/>
  <c r="R13" i="2"/>
  <c r="B42" i="1"/>
  <c r="M42" i="1" s="1"/>
  <c r="N42" i="1"/>
  <c r="B38" i="1"/>
  <c r="M38" i="1" s="1"/>
  <c r="N38" i="1"/>
  <c r="N17" i="1"/>
  <c r="B17" i="1"/>
  <c r="M17" i="1" s="1"/>
  <c r="C19" i="11" l="1"/>
  <c r="B77" i="1"/>
  <c r="M77" i="1" s="1"/>
  <c r="B89" i="1"/>
  <c r="M89" i="1" s="1"/>
  <c r="B125" i="1"/>
  <c r="M125" i="1" s="1"/>
  <c r="B142" i="1"/>
  <c r="M142" i="1" s="1"/>
  <c r="B250" i="1"/>
  <c r="M250" i="1" s="1"/>
  <c r="B254" i="1"/>
  <c r="M254" i="1" s="1"/>
  <c r="B319" i="1"/>
  <c r="M319" i="1" s="1"/>
  <c r="B43" i="1"/>
  <c r="M43" i="1" s="1"/>
  <c r="B48" i="1"/>
  <c r="M48" i="1" s="1"/>
  <c r="B87" i="1"/>
  <c r="M87" i="1" s="1"/>
  <c r="B98" i="1"/>
  <c r="M98" i="1" s="1"/>
  <c r="B168" i="1"/>
  <c r="M168" i="1" s="1"/>
  <c r="B176" i="1"/>
  <c r="M176" i="1" s="1"/>
  <c r="B20" i="1"/>
  <c r="M20" i="1" s="1"/>
  <c r="B23" i="1"/>
  <c r="M23" i="1" s="1"/>
  <c r="B8" i="1"/>
  <c r="M8" i="1" s="1"/>
  <c r="B79" i="1"/>
  <c r="M79" i="1" s="1"/>
  <c r="B93" i="1"/>
  <c r="M93" i="1" s="1"/>
  <c r="B94" i="1"/>
  <c r="M94" i="1" s="1"/>
  <c r="B101" i="1"/>
  <c r="M101" i="1" s="1"/>
  <c r="B104" i="1"/>
  <c r="M104" i="1" s="1"/>
  <c r="B133" i="1"/>
  <c r="M133" i="1" s="1"/>
  <c r="B134" i="1"/>
  <c r="M134" i="1" s="1"/>
  <c r="B135" i="1"/>
  <c r="M135" i="1" s="1"/>
  <c r="B146" i="1"/>
  <c r="M146" i="1" s="1"/>
  <c r="B150" i="1"/>
  <c r="M150" i="1" s="1"/>
  <c r="B183" i="1"/>
  <c r="M183" i="1" s="1"/>
  <c r="B188" i="1"/>
  <c r="M188" i="1" s="1"/>
  <c r="B247" i="1"/>
  <c r="M247" i="1" s="1"/>
  <c r="B2" i="1"/>
  <c r="M2" i="1" s="1"/>
  <c r="B26" i="1"/>
  <c r="M26" i="1" s="1"/>
  <c r="B290" i="1"/>
  <c r="M290" i="1" s="1"/>
  <c r="B347" i="1"/>
  <c r="M347" i="1" s="1"/>
  <c r="B359" i="1"/>
  <c r="M359" i="1" s="1"/>
  <c r="B373" i="1"/>
  <c r="M373" i="1" s="1"/>
  <c r="B374" i="1"/>
  <c r="M374" i="1" s="1"/>
  <c r="B375" i="1"/>
  <c r="M375" i="1" s="1"/>
  <c r="B389" i="1"/>
  <c r="M389" i="1" s="1"/>
  <c r="B399" i="1"/>
  <c r="M399" i="1" s="1"/>
  <c r="B402" i="1"/>
  <c r="M402" i="1" s="1"/>
  <c r="B443" i="1"/>
  <c r="M443" i="1" s="1"/>
  <c r="B489" i="1"/>
  <c r="M489" i="1" s="1"/>
  <c r="B497" i="1"/>
  <c r="M497" i="1" s="1"/>
  <c r="B500" i="1"/>
  <c r="M500" i="1" s="1"/>
  <c r="B502" i="1"/>
  <c r="M502" i="1" s="1"/>
  <c r="B203" i="1"/>
  <c r="M203" i="1" s="1"/>
  <c r="B162" i="1"/>
  <c r="M162" i="1" s="1"/>
  <c r="B95" i="1"/>
  <c r="M95" i="1" s="1"/>
  <c r="B66" i="1"/>
  <c r="M66" i="1" s="1"/>
  <c r="B503" i="1"/>
  <c r="M503" i="1" s="1"/>
  <c r="B263" i="1"/>
  <c r="M263" i="1" s="1"/>
  <c r="P2" i="11"/>
  <c r="P3" i="11"/>
  <c r="P4" i="11"/>
  <c r="P5" i="11"/>
  <c r="P6" i="11"/>
  <c r="P7" i="11"/>
  <c r="P8" i="11"/>
  <c r="P9" i="11"/>
  <c r="N9" i="11" s="1"/>
  <c r="P10" i="11"/>
  <c r="P11" i="11"/>
  <c r="P12" i="11"/>
  <c r="N12" i="11" s="1"/>
  <c r="P13" i="11"/>
  <c r="N13" i="11"/>
  <c r="P1" i="11"/>
  <c r="N382" i="1"/>
  <c r="N369" i="1"/>
  <c r="N380" i="1"/>
  <c r="N385" i="1"/>
  <c r="N387" i="1"/>
  <c r="N438" i="1"/>
  <c r="N439" i="1"/>
  <c r="N372" i="1"/>
  <c r="N504" i="1"/>
  <c r="N505" i="1"/>
  <c r="N506" i="1"/>
  <c r="N509" i="1"/>
  <c r="N6" i="1"/>
  <c r="N235" i="1"/>
  <c r="N62" i="1"/>
  <c r="N68" i="1"/>
  <c r="N75" i="1"/>
  <c r="N80" i="1"/>
  <c r="N306" i="1"/>
  <c r="N491" i="1"/>
  <c r="N194" i="1"/>
  <c r="N193" i="1"/>
  <c r="N208" i="1"/>
  <c r="N210" i="1"/>
  <c r="N229" i="1"/>
  <c r="N19" i="1"/>
  <c r="N175" i="1"/>
  <c r="N30" i="1"/>
  <c r="N36" i="1"/>
  <c r="N190" i="1"/>
  <c r="N222" i="1"/>
  <c r="N261" i="1"/>
  <c r="N267" i="1"/>
  <c r="N268" i="1"/>
  <c r="N270" i="1"/>
  <c r="N273" i="1"/>
  <c r="N272" i="1"/>
  <c r="N275" i="1"/>
  <c r="N276" i="1"/>
  <c r="N278" i="1"/>
  <c r="N279" i="1"/>
  <c r="N280" i="1"/>
  <c r="N281" i="1"/>
  <c r="N288" i="1"/>
  <c r="N311" i="1"/>
  <c r="N313" i="1"/>
  <c r="N314" i="1"/>
  <c r="N3" i="1"/>
  <c r="N44" i="1"/>
  <c r="N164" i="1"/>
  <c r="N22" i="1"/>
  <c r="N24" i="1"/>
  <c r="N321" i="1"/>
  <c r="N12" i="1"/>
  <c r="N13" i="1"/>
  <c r="N174" i="1"/>
  <c r="N14" i="1"/>
  <c r="N16" i="1"/>
  <c r="N15" i="1"/>
  <c r="N45" i="1"/>
  <c r="N52" i="1"/>
  <c r="N53" i="1"/>
  <c r="N54" i="1"/>
  <c r="N153" i="1"/>
  <c r="N184" i="1"/>
  <c r="N200" i="1"/>
  <c r="N204" i="1"/>
  <c r="N237" i="1"/>
  <c r="N265" i="1"/>
  <c r="N264" i="1"/>
  <c r="N266" i="1"/>
  <c r="N309" i="1"/>
  <c r="N322" i="1"/>
  <c r="N323" i="1"/>
  <c r="N325" i="1"/>
  <c r="N324" i="1"/>
  <c r="N326" i="1"/>
  <c r="N327" i="1"/>
  <c r="N328" i="1"/>
  <c r="N329" i="1"/>
  <c r="N333" i="1"/>
  <c r="N41" i="1"/>
  <c r="N59" i="1"/>
  <c r="N60" i="1"/>
  <c r="N61" i="1"/>
  <c r="N63" i="1"/>
  <c r="N71" i="1"/>
  <c r="N339" i="1"/>
  <c r="N340" i="1"/>
  <c r="N341" i="1"/>
  <c r="N342" i="1"/>
  <c r="N343" i="1"/>
  <c r="N344" i="1"/>
  <c r="N345" i="1"/>
  <c r="N346" i="1"/>
  <c r="N350" i="1"/>
  <c r="N352" i="1"/>
  <c r="N351" i="1"/>
  <c r="N353" i="1"/>
  <c r="N354" i="1"/>
  <c r="N355" i="1"/>
  <c r="N356" i="1"/>
  <c r="N357" i="1"/>
  <c r="N358" i="1"/>
  <c r="N363" i="1"/>
  <c r="N364" i="1"/>
  <c r="N365" i="1"/>
  <c r="N362" i="1"/>
  <c r="N392" i="1"/>
  <c r="N395" i="1"/>
  <c r="N396" i="1"/>
  <c r="N410" i="1"/>
  <c r="N417" i="1"/>
  <c r="N418" i="1"/>
  <c r="N419" i="1"/>
  <c r="N420" i="1"/>
  <c r="N421" i="1"/>
  <c r="N422" i="1"/>
  <c r="N423" i="1"/>
  <c r="N429" i="1"/>
  <c r="N432" i="1"/>
  <c r="N433" i="1"/>
  <c r="N434" i="1"/>
  <c r="N435" i="1"/>
  <c r="N436" i="1"/>
  <c r="N64" i="1"/>
  <c r="N130" i="1"/>
  <c r="N76" i="1"/>
  <c r="N99" i="1"/>
  <c r="N105" i="1"/>
  <c r="N124" i="1"/>
  <c r="N171" i="1"/>
  <c r="N199" i="1"/>
  <c r="N209" i="1"/>
  <c r="N451" i="1"/>
  <c r="N467" i="1"/>
  <c r="N471" i="1"/>
  <c r="N474" i="1"/>
  <c r="N475" i="1"/>
  <c r="N481" i="1"/>
  <c r="N482" i="1"/>
  <c r="N483" i="1"/>
  <c r="N486" i="1"/>
  <c r="N487" i="1"/>
  <c r="N490" i="1"/>
  <c r="N495" i="1"/>
  <c r="N479" i="1"/>
  <c r="N501" i="1"/>
  <c r="N129" i="1"/>
  <c r="N213" i="1"/>
  <c r="N140" i="1"/>
  <c r="N170" i="1"/>
  <c r="N179" i="1"/>
  <c r="N109" i="1"/>
  <c r="N84" i="1"/>
  <c r="N102" i="1"/>
  <c r="N103" i="1"/>
  <c r="N106" i="1"/>
  <c r="N126" i="1"/>
  <c r="N128" i="1"/>
  <c r="N131" i="1"/>
  <c r="N141" i="1"/>
  <c r="N149" i="1"/>
  <c r="N165" i="1"/>
  <c r="N169" i="1"/>
  <c r="N195" i="1"/>
  <c r="N214" i="1"/>
  <c r="N215" i="1"/>
  <c r="N241" i="1"/>
  <c r="N251" i="1"/>
  <c r="N295" i="1"/>
  <c r="N303" i="1"/>
  <c r="N493" i="1"/>
  <c r="N137" i="1"/>
  <c r="N160" i="1"/>
  <c r="N225" i="1"/>
  <c r="N310" i="1"/>
  <c r="N240" i="1"/>
  <c r="N447" i="1"/>
  <c r="N457" i="1"/>
  <c r="N87" i="1"/>
  <c r="N172" i="1"/>
  <c r="N20" i="1"/>
  <c r="N489" i="1"/>
  <c r="N500" i="1"/>
  <c r="N139" i="1"/>
  <c r="N33" i="1"/>
  <c r="N223" i="1"/>
  <c r="N28" i="1"/>
  <c r="N9" i="1"/>
  <c r="N402" i="1"/>
  <c r="N401" i="1"/>
  <c r="N292" i="1"/>
  <c r="N287" i="1"/>
  <c r="N312" i="1"/>
  <c r="N91" i="1"/>
  <c r="N122" i="1"/>
  <c r="N123" i="1"/>
  <c r="N259" i="1"/>
  <c r="N400" i="1"/>
  <c r="N304" i="1"/>
  <c r="N510" i="1"/>
  <c r="N57" i="1"/>
  <c r="N360" i="1"/>
  <c r="N231" i="1"/>
  <c r="N232" i="1"/>
  <c r="N197" i="1"/>
  <c r="N226" i="1"/>
  <c r="N249" i="1"/>
  <c r="N78" i="1"/>
  <c r="N55" i="1"/>
  <c r="N221" i="1"/>
  <c r="N294" i="1"/>
  <c r="N424" i="1"/>
  <c r="N136" i="1"/>
  <c r="N248" i="1"/>
  <c r="N11" i="1"/>
  <c r="N203" i="1"/>
  <c r="N162" i="1"/>
  <c r="N32" i="1"/>
  <c r="N118" i="1"/>
  <c r="N95" i="1"/>
  <c r="N86" i="1"/>
  <c r="N205" i="1"/>
  <c r="N216" i="1"/>
  <c r="N110" i="1"/>
  <c r="N376" i="1"/>
  <c r="N464" i="1"/>
  <c r="N477" i="1"/>
  <c r="N176" i="1"/>
  <c r="N79" i="1"/>
  <c r="N92" i="1"/>
  <c r="N94" i="1"/>
  <c r="N183" i="1"/>
  <c r="N188" i="1"/>
  <c r="N2" i="1"/>
  <c r="N290" i="1"/>
  <c r="N359" i="1"/>
  <c r="N373" i="1"/>
  <c r="N379" i="1"/>
  <c r="N394" i="1"/>
  <c r="N445" i="1"/>
  <c r="N498" i="1"/>
  <c r="N66" i="1"/>
  <c r="N47" i="1"/>
  <c r="N177" i="1"/>
  <c r="N157" i="1"/>
  <c r="N31" i="1"/>
  <c r="N289" i="1"/>
  <c r="N307" i="1"/>
  <c r="N315" i="1"/>
  <c r="N318" i="1"/>
  <c r="N320" i="1"/>
  <c r="N207" i="1"/>
  <c r="N269" i="1"/>
  <c r="N83" i="1"/>
  <c r="N97" i="1"/>
  <c r="N107" i="1"/>
  <c r="N116" i="1"/>
  <c r="N117" i="1"/>
  <c r="N108" i="1"/>
  <c r="N220" i="1"/>
  <c r="N219" i="1"/>
  <c r="N242" i="1"/>
  <c r="N271" i="1"/>
  <c r="N282" i="1"/>
  <c r="N332" i="1"/>
  <c r="N258" i="1"/>
  <c r="N366" i="1"/>
  <c r="N384" i="1"/>
  <c r="N408" i="1"/>
  <c r="N425" i="1"/>
  <c r="N430" i="1"/>
  <c r="N82" i="1"/>
  <c r="N212" i="1"/>
  <c r="N302" i="1"/>
  <c r="N127" i="1"/>
  <c r="N192" i="1"/>
  <c r="N283" i="1"/>
  <c r="N405" i="1"/>
  <c r="N437" i="1"/>
  <c r="N4" i="1"/>
  <c r="N145" i="1"/>
  <c r="N163" i="1"/>
  <c r="N334" i="1"/>
  <c r="N337" i="1"/>
  <c r="N397" i="1"/>
  <c r="N72" i="1"/>
  <c r="N112" i="1"/>
  <c r="N143" i="1"/>
  <c r="N159" i="1"/>
  <c r="N56" i="1"/>
  <c r="N233" i="1"/>
  <c r="N238" i="1"/>
  <c r="N305" i="1"/>
  <c r="N463" i="1"/>
  <c r="N478" i="1"/>
  <c r="N488" i="1"/>
  <c r="N465" i="1"/>
  <c r="N168" i="1"/>
  <c r="N119" i="1"/>
  <c r="N206" i="1"/>
  <c r="N98" i="1"/>
  <c r="N29" i="1"/>
  <c r="N211" i="1"/>
  <c r="N256" i="1"/>
  <c r="N257" i="1"/>
  <c r="N411" i="1"/>
  <c r="N367" i="1"/>
  <c r="N224" i="1"/>
  <c r="N158" i="1"/>
  <c r="N51" i="1"/>
  <c r="N156" i="1"/>
  <c r="N178" i="1"/>
  <c r="N180" i="1"/>
  <c r="N246" i="1"/>
  <c r="N449" i="1"/>
  <c r="N453" i="1"/>
  <c r="N454" i="1"/>
  <c r="N466" i="1"/>
  <c r="N468" i="1"/>
  <c r="N470" i="1"/>
  <c r="N285" i="1"/>
  <c r="N301" i="1"/>
  <c r="N161" i="1"/>
  <c r="N186" i="1"/>
  <c r="N58" i="1"/>
  <c r="N69" i="1"/>
  <c r="N252" i="1"/>
  <c r="N296" i="1"/>
  <c r="N299" i="1"/>
  <c r="N37" i="1"/>
  <c r="N147" i="1"/>
  <c r="N154" i="1"/>
  <c r="N377" i="1"/>
  <c r="N388" i="1"/>
  <c r="N448" i="1"/>
  <c r="N450" i="1"/>
  <c r="N456" i="1"/>
  <c r="N459" i="1"/>
  <c r="N460" i="1"/>
  <c r="N461" i="1"/>
  <c r="N469" i="1"/>
  <c r="N472" i="1"/>
  <c r="N473" i="1"/>
  <c r="N370" i="1"/>
  <c r="N371" i="1"/>
  <c r="N511" i="1"/>
  <c r="N512" i="1"/>
  <c r="N513" i="1"/>
  <c r="N515" i="1"/>
  <c r="N516" i="1"/>
  <c r="N517" i="1"/>
  <c r="N518" i="1"/>
  <c r="N519" i="1"/>
  <c r="N521" i="1"/>
  <c r="N522" i="1"/>
  <c r="N523" i="1"/>
  <c r="N524" i="1"/>
  <c r="N525" i="1"/>
  <c r="N528" i="1"/>
  <c r="N529" i="1"/>
  <c r="N530" i="1"/>
  <c r="N531" i="1"/>
  <c r="N532" i="1"/>
  <c r="N533" i="1"/>
  <c r="N534" i="1"/>
  <c r="N535" i="1"/>
  <c r="N536" i="1"/>
  <c r="N539" i="1"/>
  <c r="N540" i="1"/>
  <c r="N541" i="1"/>
  <c r="N542" i="1"/>
  <c r="N543" i="1"/>
  <c r="N544" i="1"/>
  <c r="N545" i="1"/>
  <c r="N546" i="1"/>
  <c r="N547" i="1"/>
  <c r="N548" i="1"/>
  <c r="N551" i="1"/>
  <c r="I552" i="1"/>
  <c r="N552" i="1" s="1"/>
  <c r="I553" i="1"/>
  <c r="N553" i="1" s="1"/>
  <c r="I554" i="1"/>
  <c r="I555" i="1"/>
  <c r="N555" i="1" s="1"/>
  <c r="I556" i="1"/>
  <c r="N556" i="1" s="1"/>
  <c r="I557" i="1"/>
  <c r="N557" i="1" s="1"/>
  <c r="I558" i="1"/>
  <c r="N558" i="1" s="1"/>
  <c r="I559" i="1"/>
  <c r="N559" i="1" s="1"/>
  <c r="I560" i="1"/>
  <c r="N560" i="1" s="1"/>
  <c r="I561" i="1"/>
  <c r="I562" i="1"/>
  <c r="I563" i="1"/>
  <c r="N563" i="1" s="1"/>
  <c r="I564" i="1"/>
  <c r="N564" i="1" s="1"/>
  <c r="I565" i="1"/>
  <c r="N565" i="1" s="1"/>
  <c r="I566" i="1"/>
  <c r="N566" i="1" s="1"/>
  <c r="I567" i="1"/>
  <c r="N567" i="1" s="1"/>
  <c r="I568" i="1"/>
  <c r="N568" i="1" s="1"/>
  <c r="I569" i="1"/>
  <c r="I570" i="1"/>
  <c r="I571" i="1"/>
  <c r="N571" i="1" s="1"/>
  <c r="I572" i="1"/>
  <c r="N572" i="1" s="1"/>
  <c r="I573" i="1"/>
  <c r="I574" i="1"/>
  <c r="I575" i="1"/>
  <c r="N575" i="1" s="1"/>
  <c r="I576" i="1"/>
  <c r="N576" i="1" s="1"/>
  <c r="I577" i="1"/>
  <c r="N577" i="1" s="1"/>
  <c r="I578" i="1"/>
  <c r="N578" i="1" s="1"/>
  <c r="I579" i="1"/>
  <c r="N579" i="1" s="1"/>
  <c r="I580" i="1"/>
  <c r="N580" i="1" s="1"/>
  <c r="I581" i="1"/>
  <c r="N581" i="1" s="1"/>
  <c r="I582" i="1"/>
  <c r="N582" i="1" s="1"/>
  <c r="I583" i="1"/>
  <c r="N583" i="1" s="1"/>
  <c r="I584" i="1"/>
  <c r="N584" i="1" s="1"/>
  <c r="I585" i="1"/>
  <c r="I586" i="1"/>
  <c r="I587" i="1"/>
  <c r="N587" i="1" s="1"/>
  <c r="I588" i="1"/>
  <c r="N588" i="1" s="1"/>
  <c r="I589" i="1"/>
  <c r="N589" i="1" s="1"/>
  <c r="I590" i="1"/>
  <c r="N590" i="1" s="1"/>
  <c r="N90" i="1"/>
  <c r="N113" i="1"/>
  <c r="N349" i="1"/>
  <c r="N497" i="1"/>
  <c r="N245" i="1"/>
  <c r="N7" i="1"/>
  <c r="N120" i="1"/>
  <c r="N444" i="1"/>
  <c r="N8" i="1"/>
  <c r="N81" i="1"/>
  <c r="N121" i="1"/>
  <c r="N502" i="1"/>
  <c r="N503" i="1"/>
  <c r="N152" i="1"/>
  <c r="N182" i="1"/>
  <c r="N499" i="1"/>
  <c r="N39" i="1"/>
  <c r="N338" i="1"/>
  <c r="N368" i="1"/>
  <c r="N101" i="1"/>
  <c r="N104" i="1"/>
  <c r="N393" i="1"/>
  <c r="N228" i="1"/>
  <c r="N262" i="1"/>
  <c r="N114" i="1"/>
  <c r="N255" i="1"/>
  <c r="N277" i="1"/>
  <c r="N65" i="1"/>
  <c r="N191" i="1"/>
  <c r="N18" i="1"/>
  <c r="N217" i="1"/>
  <c r="N485" i="1"/>
  <c r="N50" i="1"/>
  <c r="N34" i="1"/>
  <c r="N452" i="1"/>
  <c r="N73" i="1"/>
  <c r="N347" i="1"/>
  <c r="N25" i="1"/>
  <c r="N138" i="1"/>
  <c r="N144" i="1"/>
  <c r="N35" i="1"/>
  <c r="N274" i="1"/>
  <c r="N386" i="1"/>
  <c r="N27" i="1"/>
  <c r="N383" i="1"/>
  <c r="N428" i="1"/>
  <c r="N10" i="1"/>
  <c r="N291" i="1"/>
  <c r="N227" i="1"/>
  <c r="N263" i="1"/>
  <c r="N316" i="1"/>
  <c r="N317" i="1"/>
  <c r="N375" i="1"/>
  <c r="N234" i="1"/>
  <c r="N239" i="1"/>
  <c r="N374" i="1"/>
  <c r="N244" i="1"/>
  <c r="N173" i="1"/>
  <c r="N455" i="1"/>
  <c r="N409" i="1"/>
  <c r="N462" i="1"/>
  <c r="N247" i="1"/>
  <c r="N218" i="1"/>
  <c r="N230" i="1"/>
  <c r="N46" i="1"/>
  <c r="N426" i="1"/>
  <c r="N427" i="1"/>
  <c r="N431" i="1"/>
  <c r="N507" i="1"/>
  <c r="N378" i="1"/>
  <c r="N236" i="1"/>
  <c r="N40" i="1"/>
  <c r="N331" i="1"/>
  <c r="N492" i="1"/>
  <c r="N26" i="1"/>
  <c r="N496" i="1"/>
  <c r="N253" i="1"/>
  <c r="N70" i="1"/>
  <c r="N115" i="1"/>
  <c r="N308" i="1"/>
  <c r="N21" i="1"/>
  <c r="N85" i="1"/>
  <c r="N398" i="1"/>
  <c r="N286" i="1"/>
  <c r="N298" i="1"/>
  <c r="N96" i="1"/>
  <c r="N100" i="1"/>
  <c r="N5" i="1"/>
  <c r="N93" i="1"/>
  <c r="N399" i="1"/>
  <c r="N414" i="1"/>
  <c r="N446" i="1"/>
  <c r="N67" i="1"/>
  <c r="N441" i="1"/>
  <c r="N260" i="1"/>
  <c r="N403" i="1"/>
  <c r="N74" i="1"/>
  <c r="N476" i="1"/>
  <c r="N389" i="1"/>
  <c r="N243" i="1"/>
  <c r="N508" i="1"/>
  <c r="N111" i="1"/>
  <c r="N330" i="1"/>
  <c r="N381" i="1"/>
  <c r="N293" i="1"/>
  <c r="N297" i="1"/>
  <c r="N77" i="1"/>
  <c r="N89" i="1"/>
  <c r="N125" i="1"/>
  <c r="N142" i="1"/>
  <c r="N166" i="1"/>
  <c r="N250" i="1"/>
  <c r="N254" i="1"/>
  <c r="N300" i="1"/>
  <c r="N319" i="1"/>
  <c r="N43" i="1"/>
  <c r="N48" i="1"/>
  <c r="N132" i="1"/>
  <c r="N133" i="1"/>
  <c r="N134" i="1"/>
  <c r="N135" i="1"/>
  <c r="N146" i="1"/>
  <c r="N150" i="1"/>
  <c r="N181" i="1"/>
  <c r="N404" i="1"/>
  <c r="N406" i="1"/>
  <c r="N407" i="1"/>
  <c r="N412" i="1"/>
  <c r="N413" i="1"/>
  <c r="N415" i="1"/>
  <c r="N442" i="1"/>
  <c r="N443" i="1"/>
  <c r="N189" i="1"/>
  <c r="N335" i="1"/>
  <c r="N284" i="1"/>
  <c r="N390" i="1"/>
  <c r="N88" i="1"/>
  <c r="N416" i="1"/>
  <c r="N458" i="1"/>
  <c r="N49" i="1"/>
  <c r="N187" i="1"/>
  <c r="N151" i="1"/>
  <c r="N336" i="1"/>
  <c r="N167" i="1"/>
  <c r="N348" i="1"/>
  <c r="N361" i="1"/>
  <c r="N440" i="1"/>
  <c r="N391" i="1"/>
  <c r="N23" i="1"/>
  <c r="H3" i="7"/>
  <c r="I4" i="9"/>
  <c r="L129" i="9"/>
  <c r="J129" i="9"/>
  <c r="H130" i="9"/>
  <c r="N14" i="11"/>
  <c r="N15" i="11"/>
  <c r="N16" i="11"/>
  <c r="N17" i="11"/>
  <c r="N18" i="11"/>
  <c r="N19" i="11"/>
  <c r="B169" i="1"/>
  <c r="M169" i="1" s="1"/>
  <c r="B271" i="1"/>
  <c r="M271" i="1" s="1"/>
  <c r="B477" i="1"/>
  <c r="M477" i="1" s="1"/>
  <c r="B259" i="1"/>
  <c r="M259" i="1" s="1"/>
  <c r="B427" i="1"/>
  <c r="M427" i="1" s="1"/>
  <c r="B327" i="1"/>
  <c r="M327" i="1" s="1"/>
  <c r="B382" i="1"/>
  <c r="M382" i="1" s="1"/>
  <c r="B282" i="1"/>
  <c r="M282" i="1" s="1"/>
  <c r="B309" i="1"/>
  <c r="M309" i="1" s="1"/>
  <c r="B328" i="1"/>
  <c r="M328" i="1" s="1"/>
  <c r="B329" i="1"/>
  <c r="M329" i="1" s="1"/>
  <c r="B364" i="1"/>
  <c r="M364" i="1" s="1"/>
  <c r="B298" i="1"/>
  <c r="M298" i="1" s="1"/>
  <c r="B391" i="1"/>
  <c r="M391" i="1" s="1"/>
  <c r="B240" i="1"/>
  <c r="M240" i="1" s="1"/>
  <c r="B160" i="1"/>
  <c r="M160" i="1" s="1"/>
  <c r="B310" i="1"/>
  <c r="M310" i="1" s="1"/>
  <c r="B340" i="1"/>
  <c r="M340" i="1" s="1"/>
  <c r="B357" i="1"/>
  <c r="M357" i="1" s="1"/>
  <c r="B420" i="1"/>
  <c r="M420" i="1" s="1"/>
  <c r="B287" i="1"/>
  <c r="M287" i="1" s="1"/>
  <c r="B353" i="1"/>
  <c r="M353" i="1" s="1"/>
  <c r="B362" i="1"/>
  <c r="M362" i="1" s="1"/>
  <c r="B76" i="1"/>
  <c r="M76" i="1" s="1"/>
  <c r="B10" i="1"/>
  <c r="M10" i="1" s="1"/>
  <c r="B343" i="1"/>
  <c r="M343" i="1" s="1"/>
  <c r="B422" i="1"/>
  <c r="M422" i="1" s="1"/>
  <c r="B210" i="1"/>
  <c r="M210" i="1" s="1"/>
  <c r="B208" i="1"/>
  <c r="M208" i="1" s="1"/>
  <c r="B493" i="1"/>
  <c r="M493" i="1" s="1"/>
  <c r="B137" i="1"/>
  <c r="M137" i="1" s="1"/>
  <c r="B487" i="1"/>
  <c r="M487" i="1" s="1"/>
  <c r="B120" i="1"/>
  <c r="M120" i="1" s="1"/>
  <c r="B491" i="1"/>
  <c r="M491" i="1" s="1"/>
  <c r="B268" i="1"/>
  <c r="M268" i="1" s="1"/>
  <c r="B270" i="1"/>
  <c r="M270" i="1" s="1"/>
  <c r="B272" i="1"/>
  <c r="M272" i="1" s="1"/>
  <c r="B490" i="1"/>
  <c r="M490" i="1" s="1"/>
  <c r="B476" i="1"/>
  <c r="M476" i="1" s="1"/>
  <c r="B308" i="1"/>
  <c r="M308" i="1" s="1"/>
  <c r="B297" i="1"/>
  <c r="M297" i="1" s="1"/>
  <c r="B229" i="1"/>
  <c r="M229" i="1" s="1"/>
  <c r="B234" i="1"/>
  <c r="M234" i="1" s="1"/>
  <c r="B239" i="1"/>
  <c r="M239" i="1" s="1"/>
  <c r="B286" i="1"/>
  <c r="M286" i="1" s="1"/>
  <c r="B167" i="1"/>
  <c r="M167" i="1" s="1"/>
  <c r="B369" i="1"/>
  <c r="M369" i="1" s="1"/>
  <c r="B438" i="1"/>
  <c r="M438" i="1" s="1"/>
  <c r="B13" i="1"/>
  <c r="M13" i="1" s="1"/>
  <c r="B15" i="1"/>
  <c r="M15" i="1" s="1"/>
  <c r="B45" i="1"/>
  <c r="M45" i="1" s="1"/>
  <c r="B153" i="1"/>
  <c r="M153" i="1" s="1"/>
  <c r="B184" i="1"/>
  <c r="M184" i="1" s="1"/>
  <c r="B266" i="1"/>
  <c r="M266" i="1" s="1"/>
  <c r="B220" i="1"/>
  <c r="M220" i="1" s="1"/>
  <c r="B173" i="1"/>
  <c r="M173" i="1" s="1"/>
  <c r="B218" i="1"/>
  <c r="M218" i="1" s="1"/>
  <c r="B46" i="1"/>
  <c r="M46" i="1" s="1"/>
  <c r="B21" i="1"/>
  <c r="M21" i="1" s="1"/>
  <c r="B96" i="1"/>
  <c r="M96" i="1" s="1"/>
  <c r="B378" i="1"/>
  <c r="M378" i="1" s="1"/>
  <c r="B398" i="1"/>
  <c r="M398" i="1" s="1"/>
  <c r="B368" i="1"/>
  <c r="M368" i="1" s="1"/>
  <c r="B74" i="1"/>
  <c r="M74" i="1" s="1"/>
  <c r="B124" i="1"/>
  <c r="M124" i="1" s="1"/>
  <c r="B303" i="1"/>
  <c r="M303" i="1" s="1"/>
  <c r="B33" i="1"/>
  <c r="M33" i="1" s="1"/>
  <c r="B304" i="1"/>
  <c r="M304" i="1" s="1"/>
  <c r="B86" i="1"/>
  <c r="M86" i="1" s="1"/>
  <c r="B110" i="1"/>
  <c r="M110" i="1" s="1"/>
  <c r="B376" i="1"/>
  <c r="M376" i="1" s="1"/>
  <c r="B47" i="1"/>
  <c r="M47" i="1" s="1"/>
  <c r="B157" i="1"/>
  <c r="M157" i="1" s="1"/>
  <c r="B289" i="1"/>
  <c r="M289" i="1" s="1"/>
  <c r="B207" i="1"/>
  <c r="M207" i="1" s="1"/>
  <c r="B83" i="1"/>
  <c r="M83" i="1" s="1"/>
  <c r="B462" i="1"/>
  <c r="M462" i="1" s="1"/>
  <c r="B336" i="1"/>
  <c r="M336" i="1" s="1"/>
  <c r="B274" i="1"/>
  <c r="M274" i="1" s="1"/>
  <c r="B409" i="1"/>
  <c r="M409" i="1" s="1"/>
  <c r="B118" i="1"/>
  <c r="M118" i="1" s="1"/>
  <c r="B269" i="1"/>
  <c r="M269" i="1" s="1"/>
  <c r="B307" i="1"/>
  <c r="M307" i="1" s="1"/>
  <c r="B320" i="1"/>
  <c r="M320" i="1" s="1"/>
  <c r="B85" i="1"/>
  <c r="M85" i="1" s="1"/>
  <c r="B338" i="1"/>
  <c r="M338" i="1" s="1"/>
  <c r="B414" i="1"/>
  <c r="M414" i="1" s="1"/>
  <c r="B193" i="1"/>
  <c r="M193" i="1" s="1"/>
  <c r="B426" i="1"/>
  <c r="M426" i="1" s="1"/>
  <c r="B251" i="1"/>
  <c r="M251" i="1" s="1"/>
  <c r="B65" i="1"/>
  <c r="M65" i="1" s="1"/>
  <c r="B34" i="1"/>
  <c r="M34" i="1" s="1"/>
  <c r="B291" i="1"/>
  <c r="M291" i="1" s="1"/>
  <c r="B261" i="1"/>
  <c r="M261" i="1" s="1"/>
  <c r="B164" i="1"/>
  <c r="M164" i="1" s="1"/>
  <c r="B174" i="1"/>
  <c r="M174" i="1" s="1"/>
  <c r="B358" i="1"/>
  <c r="M358" i="1" s="1"/>
  <c r="B479" i="1"/>
  <c r="M479" i="1" s="1"/>
  <c r="B131" i="1"/>
  <c r="M131" i="1" s="1"/>
  <c r="B333" i="1"/>
  <c r="M333" i="1" s="1"/>
  <c r="B41" i="1"/>
  <c r="M41" i="1" s="1"/>
  <c r="B59" i="1"/>
  <c r="M59" i="1" s="1"/>
  <c r="B60" i="1"/>
  <c r="M60" i="1" s="1"/>
  <c r="B61" i="1"/>
  <c r="M61" i="1" s="1"/>
  <c r="B63" i="1"/>
  <c r="M63" i="1" s="1"/>
  <c r="B71" i="1"/>
  <c r="M71" i="1" s="1"/>
  <c r="B339" i="1"/>
  <c r="M339" i="1" s="1"/>
  <c r="B12" i="1"/>
  <c r="M12" i="1" s="1"/>
  <c r="B27" i="1"/>
  <c r="M27" i="1" s="1"/>
  <c r="B325" i="1"/>
  <c r="M325" i="1" s="1"/>
  <c r="B322" i="1"/>
  <c r="M322" i="1" s="1"/>
  <c r="B323" i="1"/>
  <c r="M323" i="1" s="1"/>
  <c r="B354" i="1"/>
  <c r="M354" i="1" s="1"/>
  <c r="B117" i="1"/>
  <c r="M117" i="1" s="1"/>
  <c r="B35" i="1"/>
  <c r="M35" i="1" s="1"/>
  <c r="B452" i="1"/>
  <c r="M452" i="1" s="1"/>
  <c r="B73" i="1"/>
  <c r="M73" i="1" s="1"/>
  <c r="B144" i="1"/>
  <c r="M144" i="1" s="1"/>
  <c r="B496" i="1"/>
  <c r="M496" i="1" s="1"/>
  <c r="N1" i="11"/>
  <c r="N2" i="11"/>
  <c r="N3" i="11"/>
  <c r="N4" i="11"/>
  <c r="N5" i="11"/>
  <c r="N6" i="11"/>
  <c r="N7" i="11"/>
  <c r="N8"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348" i="1"/>
  <c r="M348" i="1" s="1"/>
  <c r="B387" i="1"/>
  <c r="M387" i="1" s="1"/>
  <c r="B9" i="1"/>
  <c r="M9" i="1" s="1"/>
  <c r="B108" i="1"/>
  <c r="M108" i="1" s="1"/>
  <c r="B446" i="1"/>
  <c r="M446" i="1" s="1"/>
  <c r="B508" i="1"/>
  <c r="M508" i="1" s="1"/>
  <c r="B111" i="1"/>
  <c r="M111" i="1" s="1"/>
  <c r="B380" i="1"/>
  <c r="M380" i="1" s="1"/>
  <c r="B351" i="1"/>
  <c r="M351" i="1" s="1"/>
  <c r="B392" i="1"/>
  <c r="M392" i="1" s="1"/>
  <c r="B100" i="1"/>
  <c r="M100" i="1" s="1"/>
  <c r="B18" i="1"/>
  <c r="M18" i="1" s="1"/>
  <c r="B99" i="1"/>
  <c r="M99" i="1" s="1"/>
  <c r="B90" i="1"/>
  <c r="M90" i="1" s="1"/>
  <c r="B121" i="1"/>
  <c r="M121" i="1" s="1"/>
  <c r="B483" i="1"/>
  <c r="M483" i="1" s="1"/>
  <c r="B25" i="1"/>
  <c r="M25" i="1" s="1"/>
  <c r="B172" i="1"/>
  <c r="M172" i="1" s="1"/>
  <c r="B507" i="1"/>
  <c r="M507" i="1" s="1"/>
  <c r="B363" i="1"/>
  <c r="M363" i="1" s="1"/>
  <c r="B331" i="1"/>
  <c r="M331" i="1" s="1"/>
  <c r="B243" i="1"/>
  <c r="M243" i="1" s="1"/>
  <c r="B361" i="1"/>
  <c r="M361" i="1" s="1"/>
  <c r="B11" i="1"/>
  <c r="M11" i="1" s="1"/>
  <c r="B245" i="1"/>
  <c r="M245" i="1" s="1"/>
  <c r="B421" i="1"/>
  <c r="M421" i="1" s="1"/>
  <c r="B318" i="1"/>
  <c r="M318" i="1" s="1"/>
  <c r="B227" i="1"/>
  <c r="M227" i="1" s="1"/>
  <c r="B317" i="1"/>
  <c r="M317" i="1" s="1"/>
  <c r="B253" i="1"/>
  <c r="M253" i="1" s="1"/>
  <c r="B236" i="1"/>
  <c r="M236" i="1" s="1"/>
  <c r="B495" i="1"/>
  <c r="M495" i="1" s="1"/>
  <c r="B431" i="1"/>
  <c r="M431" i="1" s="1"/>
  <c r="B152" i="1"/>
  <c r="M152" i="1" s="1"/>
  <c r="B244" i="1"/>
  <c r="M244" i="1" s="1"/>
  <c r="B455" i="1"/>
  <c r="M455" i="1" s="1"/>
  <c r="B182" i="1"/>
  <c r="M182" i="1" s="1"/>
  <c r="B70" i="1"/>
  <c r="M70" i="1" s="1"/>
  <c r="B115" i="1"/>
  <c r="M115" i="1" s="1"/>
  <c r="B228" i="1"/>
  <c r="M228" i="1" s="1"/>
  <c r="B262" i="1"/>
  <c r="M262" i="1" s="1"/>
  <c r="B75" i="1"/>
  <c r="M75" i="1" s="1"/>
  <c r="B80" i="1"/>
  <c r="M80" i="1" s="1"/>
  <c r="B40" i="1"/>
  <c r="M40" i="1" s="1"/>
  <c r="B30" i="1"/>
  <c r="M30" i="1" s="1"/>
  <c r="B22" i="1"/>
  <c r="M22" i="1" s="1"/>
  <c r="B67" i="1"/>
  <c r="M67" i="1" s="1"/>
  <c r="B24" i="1"/>
  <c r="M24" i="1" s="1"/>
  <c r="B141" i="1"/>
  <c r="M141" i="1" s="1"/>
  <c r="B441" i="1"/>
  <c r="M441" i="1" s="1"/>
  <c r="B341" i="1"/>
  <c r="M341" i="1" s="1"/>
  <c r="B342" i="1"/>
  <c r="M342" i="1" s="1"/>
  <c r="B330" i="1"/>
  <c r="M330" i="1" s="1"/>
  <c r="B381" i="1"/>
  <c r="M381" i="1" s="1"/>
  <c r="B139" i="1"/>
  <c r="M139" i="1" s="1"/>
  <c r="B223" i="1"/>
  <c r="M223" i="1" s="1"/>
  <c r="B28" i="1"/>
  <c r="M28" i="1" s="1"/>
  <c r="B91" i="1"/>
  <c r="M91" i="1" s="1"/>
  <c r="B122" i="1"/>
  <c r="M122" i="1" s="1"/>
  <c r="B32" i="1"/>
  <c r="M32" i="1" s="1"/>
  <c r="B195" i="1"/>
  <c r="M195" i="1" s="1"/>
  <c r="B214" i="1"/>
  <c r="M214" i="1" s="1"/>
  <c r="B447" i="1"/>
  <c r="M447" i="1" s="1"/>
  <c r="B510" i="1"/>
  <c r="M510" i="1" s="1"/>
  <c r="B231" i="1"/>
  <c r="M231" i="1" s="1"/>
  <c r="B129" i="1"/>
  <c r="M129" i="1" s="1"/>
  <c r="B509" i="1"/>
  <c r="M509" i="1" s="1"/>
  <c r="B140" i="1"/>
  <c r="M140" i="1" s="1"/>
  <c r="B451" i="1"/>
  <c r="M451" i="1" s="1"/>
  <c r="B471" i="1"/>
  <c r="M471" i="1" s="1"/>
  <c r="B235" i="1"/>
  <c r="M235" i="1" s="1"/>
  <c r="B279" i="1"/>
  <c r="M279" i="1" s="1"/>
  <c r="B53" i="1"/>
  <c r="M53" i="1" s="1"/>
  <c r="B288" i="1"/>
  <c r="M288" i="1" s="1"/>
  <c r="B475" i="1"/>
  <c r="M475" i="1" s="1"/>
  <c r="B482" i="1"/>
  <c r="M482" i="1" s="1"/>
  <c r="B396" i="1"/>
  <c r="M396" i="1" s="1"/>
  <c r="B199" i="1"/>
  <c r="M199" i="1" s="1"/>
  <c r="B313" i="1"/>
  <c r="M313" i="1" s="1"/>
  <c r="B349" i="1"/>
  <c r="M349" i="1" s="1"/>
  <c r="B293" i="1"/>
  <c r="M293" i="1" s="1"/>
  <c r="B230" i="1"/>
  <c r="M230" i="1" s="1"/>
  <c r="B7" i="1"/>
  <c r="M7" i="1" s="1"/>
  <c r="B444" i="1"/>
  <c r="M444" i="1" s="1"/>
  <c r="B404" i="1"/>
  <c r="M404" i="1" s="1"/>
  <c r="B406" i="1"/>
  <c r="M406" i="1" s="1"/>
  <c r="B19" i="1"/>
  <c r="M19" i="1" s="1"/>
  <c r="B267" i="1"/>
  <c r="M267" i="1" s="1"/>
  <c r="B273" i="1"/>
  <c r="M273" i="1" s="1"/>
  <c r="B407" i="1"/>
  <c r="M407" i="1" s="1"/>
  <c r="B275" i="1"/>
  <c r="M275" i="1" s="1"/>
  <c r="B276" i="1"/>
  <c r="M276" i="1" s="1"/>
  <c r="B281" i="1"/>
  <c r="M281" i="1" s="1"/>
  <c r="B200" i="1"/>
  <c r="M200" i="1" s="1"/>
  <c r="B265" i="1"/>
  <c r="M265" i="1" s="1"/>
  <c r="B264" i="1"/>
  <c r="M264" i="1" s="1"/>
  <c r="B344" i="1"/>
  <c r="M344" i="1" s="1"/>
  <c r="B412" i="1"/>
  <c r="M412" i="1" s="1"/>
  <c r="B345" i="1"/>
  <c r="M345" i="1" s="1"/>
  <c r="B346" i="1"/>
  <c r="M346" i="1" s="1"/>
  <c r="B350" i="1"/>
  <c r="M350" i="1" s="1"/>
  <c r="B365" i="1"/>
  <c r="M365" i="1" s="1"/>
  <c r="B395" i="1"/>
  <c r="M395" i="1" s="1"/>
  <c r="B410" i="1"/>
  <c r="M410" i="1" s="1"/>
  <c r="B417" i="1"/>
  <c r="M417" i="1" s="1"/>
  <c r="B413" i="1"/>
  <c r="M413" i="1" s="1"/>
  <c r="B423" i="1"/>
  <c r="M423" i="1" s="1"/>
  <c r="B429" i="1"/>
  <c r="M429" i="1" s="1"/>
  <c r="B215" i="1"/>
  <c r="M215" i="1" s="1"/>
  <c r="B241" i="1"/>
  <c r="M241" i="1" s="1"/>
  <c r="B415" i="1"/>
  <c r="M415" i="1" s="1"/>
  <c r="B457" i="1"/>
  <c r="M457" i="1" s="1"/>
  <c r="B442" i="1"/>
  <c r="M442" i="1" s="1"/>
  <c r="B194" i="1"/>
  <c r="M194" i="1" s="1"/>
  <c r="B138" i="1"/>
  <c r="M138" i="1" s="1"/>
  <c r="B105" i="1"/>
  <c r="M105" i="1" s="1"/>
  <c r="B439" i="1"/>
  <c r="M439" i="1" s="1"/>
  <c r="B372" i="1"/>
  <c r="M372" i="1" s="1"/>
  <c r="B504" i="1"/>
  <c r="M504" i="1" s="1"/>
  <c r="B505" i="1"/>
  <c r="M505" i="1" s="1"/>
  <c r="B506" i="1"/>
  <c r="M506" i="1" s="1"/>
  <c r="B204" i="1"/>
  <c r="M204" i="1" s="1"/>
  <c r="B213" i="1"/>
  <c r="M213" i="1" s="1"/>
  <c r="B6" i="1"/>
  <c r="M6" i="1" s="1"/>
  <c r="B149" i="1"/>
  <c r="M149" i="1" s="1"/>
  <c r="B467" i="1"/>
  <c r="M467" i="1" s="1"/>
  <c r="B474" i="1"/>
  <c r="M474" i="1" s="1"/>
  <c r="B278" i="1"/>
  <c r="M278" i="1" s="1"/>
  <c r="B280" i="1"/>
  <c r="M280" i="1" s="1"/>
  <c r="B52" i="1"/>
  <c r="M52" i="1" s="1"/>
  <c r="B311" i="1"/>
  <c r="M311" i="1" s="1"/>
  <c r="B481" i="1"/>
  <c r="M481" i="1" s="1"/>
  <c r="B501" i="1"/>
  <c r="M501" i="1" s="1"/>
  <c r="B432" i="1"/>
  <c r="M432" i="1" s="1"/>
  <c r="B209" i="1"/>
  <c r="M209" i="1" s="1"/>
  <c r="B237" i="1"/>
  <c r="M237" i="1" s="1"/>
  <c r="B232" i="1"/>
  <c r="M232" i="1" s="1"/>
  <c r="B197" i="1"/>
  <c r="M197" i="1" s="1"/>
  <c r="B205" i="1"/>
  <c r="M205" i="1" s="1"/>
  <c r="B216" i="1"/>
  <c r="M216" i="1" s="1"/>
  <c r="B379" i="1"/>
  <c r="M379" i="1" s="1"/>
  <c r="B394" i="1"/>
  <c r="M394" i="1" s="1"/>
  <c r="B445" i="1"/>
  <c r="M445" i="1" s="1"/>
  <c r="B498" i="1"/>
  <c r="M498" i="1" s="1"/>
  <c r="B177" i="1"/>
  <c r="M177" i="1" s="1"/>
  <c r="B97" i="1"/>
  <c r="M97" i="1" s="1"/>
  <c r="B107" i="1"/>
  <c r="M107" i="1" s="1"/>
  <c r="B219" i="1"/>
  <c r="M219" i="1" s="1"/>
  <c r="B242" i="1"/>
  <c r="M242" i="1" s="1"/>
  <c r="B332" i="1"/>
  <c r="M332" i="1" s="1"/>
  <c r="B258" i="1"/>
  <c r="M258" i="1" s="1"/>
  <c r="B366" i="1"/>
  <c r="M366" i="1" s="1"/>
  <c r="B384" i="1"/>
  <c r="M384" i="1" s="1"/>
  <c r="B408" i="1"/>
  <c r="M408" i="1" s="1"/>
  <c r="B425" i="1"/>
  <c r="M425" i="1" s="1"/>
  <c r="B430" i="1"/>
  <c r="M430" i="1" s="1"/>
  <c r="B82" i="1"/>
  <c r="M82" i="1" s="1"/>
  <c r="B212" i="1"/>
  <c r="M212" i="1" s="1"/>
  <c r="B54" i="1"/>
  <c r="M54" i="1" s="1"/>
  <c r="B464" i="1"/>
  <c r="M464" i="1" s="1"/>
  <c r="B302" i="1"/>
  <c r="M302" i="1" s="1"/>
  <c r="B217" i="1"/>
  <c r="M217" i="1" s="1"/>
  <c r="B62" i="1"/>
  <c r="M62" i="1" s="1"/>
  <c r="B326" i="1"/>
  <c r="M326" i="1" s="1"/>
  <c r="B324" i="1"/>
  <c r="M324" i="1" s="1"/>
  <c r="B50" i="1"/>
  <c r="M50" i="1" s="1"/>
  <c r="B386" i="1"/>
  <c r="M386" i="1" s="1"/>
  <c r="B113" i="1"/>
  <c r="M113" i="1" s="1"/>
  <c r="B248" i="1"/>
  <c r="M248" i="1" s="1"/>
  <c r="B316" i="1"/>
  <c r="M316" i="1" s="1"/>
  <c r="B277" i="1"/>
  <c r="M277" i="1" s="1"/>
  <c r="B300" i="1"/>
  <c r="M300" i="1" s="1"/>
  <c r="B321" i="1"/>
  <c r="M321" i="1" s="1"/>
  <c r="B424" i="1"/>
  <c r="M424" i="1" s="1"/>
  <c r="B292" i="1"/>
  <c r="M292" i="1" s="1"/>
  <c r="B312" i="1"/>
  <c r="M312" i="1" s="1"/>
  <c r="B360" i="1"/>
  <c r="M360" i="1" s="1"/>
  <c r="B123" i="1"/>
  <c r="M123" i="1" s="1"/>
  <c r="B401" i="1"/>
  <c r="M401" i="1" s="1"/>
  <c r="B485" i="1"/>
  <c r="M485" i="1" s="1"/>
  <c r="B36" i="1"/>
  <c r="M36" i="1" s="1"/>
  <c r="B44" i="1"/>
  <c r="M44" i="1" s="1"/>
  <c r="B68" i="1"/>
  <c r="M68" i="1" s="1"/>
  <c r="B225" i="1"/>
  <c r="M225" i="1" s="1"/>
  <c r="B492" i="1"/>
  <c r="M492" i="1" s="1"/>
  <c r="B16" i="1"/>
  <c r="M16" i="1" s="1"/>
  <c r="B190" i="1"/>
  <c r="M190" i="1" s="1"/>
  <c r="B419" i="1"/>
  <c r="M419" i="1" s="1"/>
  <c r="B222" i="1"/>
  <c r="M222" i="1" s="1"/>
  <c r="B14" i="1"/>
  <c r="M14" i="1" s="1"/>
  <c r="B81" i="1"/>
  <c r="M81" i="1" s="1"/>
  <c r="B383" i="1"/>
  <c r="M383" i="1" s="1"/>
  <c r="B428" i="1"/>
  <c r="M428" i="1" s="1"/>
  <c r="B440" i="1"/>
  <c r="M440" i="1" s="1"/>
  <c r="B306" i="1"/>
  <c r="M306" i="1" s="1"/>
  <c r="B352" i="1"/>
  <c r="M352" i="1" s="1"/>
  <c r="B130" i="1"/>
  <c r="M130" i="1" s="1"/>
  <c r="B64" i="1"/>
  <c r="M64" i="1" s="1"/>
  <c r="B433" i="1"/>
  <c r="M433" i="1" s="1"/>
  <c r="B434" i="1"/>
  <c r="M434" i="1" s="1"/>
  <c r="B435" i="1"/>
  <c r="M435" i="1" s="1"/>
  <c r="B436" i="1"/>
  <c r="M436" i="1" s="1"/>
  <c r="B171" i="1"/>
  <c r="M171" i="1" s="1"/>
  <c r="B295" i="1"/>
  <c r="M295" i="1" s="1"/>
  <c r="B400" i="1"/>
  <c r="M400" i="1" s="1"/>
  <c r="B226" i="1"/>
  <c r="M226" i="1" s="1"/>
  <c r="B136" i="1"/>
  <c r="M136" i="1" s="1"/>
  <c r="B31" i="1"/>
  <c r="M31" i="1" s="1"/>
  <c r="B191" i="1"/>
  <c r="M191" i="1" s="1"/>
  <c r="B39" i="1"/>
  <c r="M39" i="1" s="1"/>
  <c r="B255" i="1"/>
  <c r="M255" i="1" s="1"/>
  <c r="B393" i="1"/>
  <c r="M393" i="1" s="1"/>
  <c r="B499" i="1"/>
  <c r="M499" i="1" s="1"/>
  <c r="B284" i="1"/>
  <c r="M284" i="1" s="1"/>
  <c r="B88" i="1"/>
  <c r="M88" i="1" s="1"/>
  <c r="B187" i="1"/>
  <c r="M187" i="1" s="1"/>
  <c r="B335" i="1"/>
  <c r="M335" i="1" s="1"/>
  <c r="B458" i="1"/>
  <c r="M458" i="1" s="1"/>
  <c r="B151" i="1"/>
  <c r="M151" i="1" s="1"/>
  <c r="B49" i="1"/>
  <c r="M49" i="1" s="1"/>
  <c r="B390" i="1"/>
  <c r="M390" i="1" s="1"/>
  <c r="B416" i="1"/>
  <c r="M416" i="1" s="1"/>
  <c r="B385" i="1"/>
  <c r="M385" i="1" s="1"/>
  <c r="B314" i="1"/>
  <c r="M314" i="1" s="1"/>
  <c r="B3" i="1"/>
  <c r="M3" i="1" s="1"/>
  <c r="B356" i="1"/>
  <c r="M356" i="1" s="1"/>
  <c r="B355" i="1"/>
  <c r="M355" i="1" s="1"/>
  <c r="B418" i="1"/>
  <c r="M418" i="1" s="1"/>
  <c r="B486" i="1"/>
  <c r="M486" i="1" s="1"/>
  <c r="B128" i="1"/>
  <c r="M128" i="1" s="1"/>
  <c r="B102" i="1"/>
  <c r="M102" i="1" s="1"/>
  <c r="B170" i="1"/>
  <c r="M170" i="1" s="1"/>
  <c r="B106" i="1"/>
  <c r="M106" i="1" s="1"/>
  <c r="B179" i="1"/>
  <c r="M179" i="1" s="1"/>
  <c r="B103" i="1"/>
  <c r="M103" i="1" s="1"/>
  <c r="B109" i="1"/>
  <c r="M109" i="1" s="1"/>
  <c r="B84" i="1"/>
  <c r="M84" i="1" s="1"/>
  <c r="B126" i="1"/>
  <c r="M126" i="1" s="1"/>
  <c r="B165" i="1"/>
  <c r="M165" i="1" s="1"/>
  <c r="B57" i="1"/>
  <c r="M57" i="1" s="1"/>
  <c r="B294" i="1"/>
  <c r="M294" i="1" s="1"/>
  <c r="B249" i="1"/>
  <c r="M249" i="1" s="1"/>
  <c r="B221" i="1"/>
  <c r="M221" i="1" s="1"/>
  <c r="B78" i="1"/>
  <c r="M78" i="1" s="1"/>
  <c r="B55" i="1"/>
  <c r="M55" i="1" s="1"/>
  <c r="B92" i="1"/>
  <c r="M92" i="1" s="1"/>
  <c r="B116" i="1"/>
  <c r="M116" i="1" s="1"/>
  <c r="B315" i="1"/>
  <c r="M315" i="1" s="1"/>
  <c r="B175" i="1"/>
  <c r="M175" i="1" s="1"/>
  <c r="B127" i="1"/>
  <c r="M127" i="1" s="1"/>
  <c r="B192" i="1"/>
  <c r="M192" i="1" s="1"/>
  <c r="B283" i="1"/>
  <c r="M283" i="1" s="1"/>
  <c r="B405" i="1"/>
  <c r="M405" i="1" s="1"/>
  <c r="B437" i="1"/>
  <c r="M437" i="1" s="1"/>
  <c r="B4" i="1"/>
  <c r="M4" i="1" s="1"/>
  <c r="B145" i="1"/>
  <c r="M145" i="1" s="1"/>
  <c r="B163" i="1"/>
  <c r="M163" i="1" s="1"/>
  <c r="B334" i="1"/>
  <c r="M334" i="1" s="1"/>
  <c r="B337" i="1"/>
  <c r="M337" i="1" s="1"/>
  <c r="B397" i="1"/>
  <c r="M397" i="1" s="1"/>
  <c r="B72" i="1"/>
  <c r="M72" i="1" s="1"/>
  <c r="B112" i="1"/>
  <c r="M112" i="1" s="1"/>
  <c r="B143" i="1"/>
  <c r="M143" i="1" s="1"/>
  <c r="B159" i="1"/>
  <c r="M159" i="1" s="1"/>
  <c r="B56" i="1"/>
  <c r="M56" i="1" s="1"/>
  <c r="B233" i="1"/>
  <c r="M233" i="1" s="1"/>
  <c r="B238" i="1"/>
  <c r="M238" i="1" s="1"/>
  <c r="B305" i="1"/>
  <c r="M305" i="1" s="1"/>
  <c r="B463" i="1"/>
  <c r="M463" i="1" s="1"/>
  <c r="B478" i="1"/>
  <c r="M478" i="1" s="1"/>
  <c r="B488" i="1"/>
  <c r="M488" i="1" s="1"/>
  <c r="B494" i="1"/>
  <c r="M494" i="1" s="1"/>
  <c r="N494" i="1"/>
  <c r="B465" i="1"/>
  <c r="M465" i="1" s="1"/>
  <c r="B119" i="1"/>
  <c r="M119" i="1" s="1"/>
  <c r="B206" i="1"/>
  <c r="M206" i="1" s="1"/>
  <c r="B29" i="1"/>
  <c r="M29" i="1" s="1"/>
  <c r="B211" i="1"/>
  <c r="M211" i="1" s="1"/>
  <c r="B256" i="1"/>
  <c r="M256" i="1" s="1"/>
  <c r="B257" i="1"/>
  <c r="M257" i="1" s="1"/>
  <c r="B367" i="1"/>
  <c r="M367" i="1" s="1"/>
  <c r="B224" i="1"/>
  <c r="M224" i="1" s="1"/>
  <c r="B158" i="1"/>
  <c r="M158" i="1" s="1"/>
  <c r="B51" i="1"/>
  <c r="M51" i="1" s="1"/>
  <c r="B156" i="1"/>
  <c r="M156" i="1" s="1"/>
  <c r="B178" i="1"/>
  <c r="M178" i="1" s="1"/>
  <c r="B180" i="1"/>
  <c r="M180" i="1" s="1"/>
  <c r="B246" i="1"/>
  <c r="M246" i="1" s="1"/>
  <c r="B449" i="1"/>
  <c r="M449" i="1" s="1"/>
  <c r="B453" i="1"/>
  <c r="M453" i="1" s="1"/>
  <c r="B454" i="1"/>
  <c r="M454" i="1" s="1"/>
  <c r="B466" i="1"/>
  <c r="M466" i="1" s="1"/>
  <c r="B468" i="1"/>
  <c r="M468" i="1" s="1"/>
  <c r="B470" i="1"/>
  <c r="M470" i="1" s="1"/>
  <c r="B285" i="1"/>
  <c r="M285" i="1" s="1"/>
  <c r="B484" i="1"/>
  <c r="M484" i="1" s="1"/>
  <c r="N484" i="1"/>
  <c r="B301" i="1"/>
  <c r="M301" i="1" s="1"/>
  <c r="B161" i="1"/>
  <c r="M161" i="1" s="1"/>
  <c r="B186" i="1"/>
  <c r="M186" i="1" s="1"/>
  <c r="B58" i="1"/>
  <c r="M58" i="1" s="1"/>
  <c r="B69" i="1"/>
  <c r="M69" i="1" s="1"/>
  <c r="B252" i="1"/>
  <c r="M252" i="1" s="1"/>
  <c r="B296" i="1"/>
  <c r="M296" i="1" s="1"/>
  <c r="B299" i="1"/>
  <c r="M299" i="1" s="1"/>
  <c r="B37" i="1"/>
  <c r="M37" i="1" s="1"/>
  <c r="B147" i="1"/>
  <c r="M147" i="1" s="1"/>
  <c r="B154" i="1"/>
  <c r="M154" i="1" s="1"/>
  <c r="B155" i="1"/>
  <c r="M155" i="1" s="1"/>
  <c r="N155" i="1"/>
  <c r="B377" i="1"/>
  <c r="M377" i="1" s="1"/>
  <c r="B388" i="1"/>
  <c r="M388" i="1" s="1"/>
  <c r="B448" i="1"/>
  <c r="M448" i="1" s="1"/>
  <c r="B450" i="1"/>
  <c r="M450" i="1" s="1"/>
  <c r="B456" i="1"/>
  <c r="M456" i="1" s="1"/>
  <c r="B459" i="1"/>
  <c r="M459" i="1" s="1"/>
  <c r="B460" i="1"/>
  <c r="M460" i="1" s="1"/>
  <c r="B461" i="1"/>
  <c r="M461" i="1" s="1"/>
  <c r="B469" i="1"/>
  <c r="M469" i="1" s="1"/>
  <c r="B472" i="1"/>
  <c r="M472" i="1" s="1"/>
  <c r="B473" i="1"/>
  <c r="M473" i="1" s="1"/>
  <c r="B480" i="1"/>
  <c r="M480" i="1" s="1"/>
  <c r="N480" i="1"/>
  <c r="B370" i="1"/>
  <c r="M370" i="1" s="1"/>
  <c r="B371" i="1"/>
  <c r="M371" i="1" s="1"/>
  <c r="B511" i="1"/>
  <c r="M511" i="1" s="1"/>
  <c r="B512" i="1"/>
  <c r="M512" i="1" s="1"/>
  <c r="B513" i="1"/>
  <c r="M513" i="1" s="1"/>
  <c r="B514" i="1"/>
  <c r="M514" i="1" s="1"/>
  <c r="N514" i="1"/>
  <c r="B515" i="1"/>
  <c r="M515" i="1" s="1"/>
  <c r="B516" i="1"/>
  <c r="M516" i="1" s="1"/>
  <c r="B517" i="1"/>
  <c r="M517" i="1" s="1"/>
  <c r="B518" i="1"/>
  <c r="M518" i="1" s="1"/>
  <c r="B519" i="1"/>
  <c r="M519" i="1" s="1"/>
  <c r="B520" i="1"/>
  <c r="M520" i="1" s="1"/>
  <c r="N520" i="1"/>
  <c r="B521" i="1"/>
  <c r="M521" i="1" s="1"/>
  <c r="B522" i="1"/>
  <c r="M522" i="1" s="1"/>
  <c r="B523" i="1"/>
  <c r="M523" i="1" s="1"/>
  <c r="B524" i="1"/>
  <c r="M524" i="1" s="1"/>
  <c r="B525" i="1"/>
  <c r="M525" i="1" s="1"/>
  <c r="B526" i="1"/>
  <c r="M526" i="1" s="1"/>
  <c r="N526" i="1"/>
  <c r="B527" i="1"/>
  <c r="M527" i="1" s="1"/>
  <c r="N527" i="1"/>
  <c r="B528" i="1"/>
  <c r="M528" i="1" s="1"/>
  <c r="B529" i="1"/>
  <c r="M529" i="1" s="1"/>
  <c r="B530" i="1"/>
  <c r="M530" i="1" s="1"/>
  <c r="B531" i="1"/>
  <c r="M531" i="1" s="1"/>
  <c r="B532" i="1"/>
  <c r="M532" i="1" s="1"/>
  <c r="B533" i="1"/>
  <c r="M533" i="1" s="1"/>
  <c r="B534" i="1"/>
  <c r="M534" i="1" s="1"/>
  <c r="B535" i="1"/>
  <c r="M535" i="1" s="1"/>
  <c r="B536" i="1"/>
  <c r="M536" i="1" s="1"/>
  <c r="B537" i="1"/>
  <c r="M537" i="1" s="1"/>
  <c r="N537" i="1"/>
  <c r="B538" i="1"/>
  <c r="M538" i="1" s="1"/>
  <c r="N538" i="1"/>
  <c r="B539" i="1"/>
  <c r="M539" i="1" s="1"/>
  <c r="B540" i="1"/>
  <c r="M540" i="1" s="1"/>
  <c r="B541" i="1"/>
  <c r="M541" i="1" s="1"/>
  <c r="B542" i="1"/>
  <c r="M542" i="1" s="1"/>
  <c r="B543" i="1"/>
  <c r="M543" i="1" s="1"/>
  <c r="B544" i="1"/>
  <c r="M544" i="1" s="1"/>
  <c r="B545" i="1"/>
  <c r="M545" i="1" s="1"/>
  <c r="B546" i="1"/>
  <c r="M546" i="1" s="1"/>
  <c r="B547" i="1"/>
  <c r="M547" i="1" s="1"/>
  <c r="B548" i="1"/>
  <c r="M548" i="1" s="1"/>
  <c r="B549" i="1"/>
  <c r="M549" i="1" s="1"/>
  <c r="N549" i="1"/>
  <c r="B550" i="1"/>
  <c r="M550" i="1" s="1"/>
  <c r="N550" i="1"/>
  <c r="B551" i="1"/>
  <c r="M551" i="1" s="1"/>
  <c r="B552" i="1"/>
  <c r="M552" i="1" s="1"/>
  <c r="B553" i="1"/>
  <c r="M553" i="1" s="1"/>
  <c r="B554" i="1"/>
  <c r="M554" i="1" s="1"/>
  <c r="N554" i="1"/>
  <c r="B555" i="1"/>
  <c r="M555" i="1" s="1"/>
  <c r="B556" i="1"/>
  <c r="M556" i="1" s="1"/>
  <c r="B557" i="1"/>
  <c r="M557" i="1" s="1"/>
  <c r="B558" i="1"/>
  <c r="M558" i="1" s="1"/>
  <c r="B559" i="1"/>
  <c r="M559" i="1" s="1"/>
  <c r="B560" i="1"/>
  <c r="M560" i="1" s="1"/>
  <c r="B561" i="1"/>
  <c r="M561" i="1" s="1"/>
  <c r="N561" i="1"/>
  <c r="B562" i="1"/>
  <c r="M562" i="1" s="1"/>
  <c r="N562" i="1"/>
  <c r="B563" i="1"/>
  <c r="M563" i="1" s="1"/>
  <c r="B564" i="1"/>
  <c r="M564" i="1" s="1"/>
  <c r="B565" i="1"/>
  <c r="M565" i="1" s="1"/>
  <c r="B566" i="1"/>
  <c r="M566" i="1" s="1"/>
  <c r="B567" i="1"/>
  <c r="M567" i="1" s="1"/>
  <c r="B568" i="1"/>
  <c r="M568" i="1" s="1"/>
  <c r="B569" i="1"/>
  <c r="M569" i="1" s="1"/>
  <c r="N569" i="1"/>
  <c r="B570" i="1"/>
  <c r="M570" i="1" s="1"/>
  <c r="N570" i="1"/>
  <c r="B571" i="1"/>
  <c r="M571" i="1" s="1"/>
  <c r="B572" i="1"/>
  <c r="M572" i="1" s="1"/>
  <c r="B573" i="1"/>
  <c r="M573" i="1" s="1"/>
  <c r="N573" i="1"/>
  <c r="B574" i="1"/>
  <c r="M574" i="1" s="1"/>
  <c r="N574" i="1"/>
  <c r="B575" i="1"/>
  <c r="M575" i="1" s="1"/>
  <c r="B576" i="1"/>
  <c r="M576" i="1" s="1"/>
  <c r="B577" i="1"/>
  <c r="M577" i="1" s="1"/>
  <c r="B578" i="1"/>
  <c r="M578" i="1" s="1"/>
  <c r="B579" i="1"/>
  <c r="M579" i="1" s="1"/>
  <c r="B580" i="1"/>
  <c r="M580" i="1" s="1"/>
  <c r="B581" i="1"/>
  <c r="M581" i="1" s="1"/>
  <c r="B582" i="1"/>
  <c r="M582" i="1" s="1"/>
  <c r="B583" i="1"/>
  <c r="M583" i="1" s="1"/>
  <c r="B584" i="1"/>
  <c r="M584" i="1" s="1"/>
  <c r="B585" i="1"/>
  <c r="M585" i="1" s="1"/>
  <c r="N585" i="1"/>
  <c r="B586" i="1"/>
  <c r="M586" i="1" s="1"/>
  <c r="N586" i="1"/>
  <c r="B587" i="1"/>
  <c r="M587" i="1" s="1"/>
  <c r="B588" i="1"/>
  <c r="M588" i="1" s="1"/>
  <c r="B589" i="1"/>
  <c r="M589" i="1" s="1"/>
  <c r="B590" i="1"/>
  <c r="M590" i="1" s="1"/>
  <c r="B591" i="1"/>
  <c r="M591" i="1" s="1"/>
  <c r="N591" i="1"/>
  <c r="B592" i="1"/>
  <c r="M592" i="1" s="1"/>
  <c r="N592" i="1"/>
  <c r="B593" i="1"/>
  <c r="M593" i="1" s="1"/>
  <c r="N593" i="1"/>
  <c r="B594" i="1"/>
  <c r="M594" i="1" s="1"/>
  <c r="N594" i="1"/>
  <c r="B595" i="1"/>
  <c r="M595" i="1" s="1"/>
  <c r="N595" i="1"/>
  <c r="B596" i="1"/>
  <c r="M596" i="1" s="1"/>
  <c r="N596" i="1"/>
  <c r="B597" i="1"/>
  <c r="M597" i="1" s="1"/>
  <c r="N597" i="1"/>
  <c r="B598" i="1"/>
  <c r="M598" i="1" s="1"/>
  <c r="N598" i="1"/>
  <c r="B599" i="1"/>
  <c r="M599" i="1" s="1"/>
  <c r="N599" i="1"/>
  <c r="B600" i="1"/>
  <c r="M600" i="1" s="1"/>
  <c r="N600" i="1"/>
  <c r="B601" i="1"/>
  <c r="M601" i="1" s="1"/>
  <c r="N601" i="1"/>
  <c r="B602" i="1"/>
  <c r="M602" i="1" s="1"/>
  <c r="N602" i="1"/>
  <c r="B603" i="1"/>
  <c r="M603" i="1" s="1"/>
  <c r="N603" i="1"/>
  <c r="B604" i="1"/>
  <c r="M604" i="1" s="1"/>
  <c r="N604" i="1"/>
  <c r="B605" i="1"/>
  <c r="M605" i="1" s="1"/>
  <c r="N605" i="1"/>
  <c r="B606" i="1"/>
  <c r="M606" i="1" s="1"/>
  <c r="N606" i="1"/>
  <c r="B607" i="1"/>
  <c r="M607" i="1" s="1"/>
  <c r="N607" i="1"/>
  <c r="B608" i="1"/>
  <c r="M608" i="1" s="1"/>
  <c r="N608" i="1"/>
  <c r="B609" i="1"/>
  <c r="M609" i="1" s="1"/>
  <c r="N609" i="1"/>
  <c r="B610" i="1"/>
  <c r="M610" i="1" s="1"/>
  <c r="N610" i="1"/>
  <c r="B611" i="1"/>
  <c r="M611" i="1" s="1"/>
  <c r="N611" i="1"/>
  <c r="B612" i="1"/>
  <c r="M612" i="1" s="1"/>
  <c r="N612" i="1"/>
  <c r="B613" i="1"/>
  <c r="M613" i="1" s="1"/>
  <c r="N613" i="1"/>
  <c r="B614" i="1"/>
  <c r="M614" i="1" s="1"/>
  <c r="N614" i="1"/>
  <c r="B615" i="1"/>
  <c r="M615" i="1" s="1"/>
  <c r="N615" i="1"/>
  <c r="B616" i="1"/>
  <c r="M616" i="1" s="1"/>
  <c r="N616" i="1"/>
  <c r="B617" i="1"/>
  <c r="M617" i="1" s="1"/>
  <c r="N617" i="1"/>
  <c r="B618" i="1"/>
  <c r="M618" i="1" s="1"/>
  <c r="N618" i="1"/>
  <c r="B619" i="1"/>
  <c r="M619" i="1" s="1"/>
  <c r="N619" i="1"/>
  <c r="B620" i="1"/>
  <c r="M620" i="1" s="1"/>
  <c r="N620" i="1"/>
  <c r="B621" i="1"/>
  <c r="M621" i="1" s="1"/>
  <c r="N621" i="1"/>
  <c r="B622" i="1"/>
  <c r="M622" i="1" s="1"/>
  <c r="N622" i="1"/>
  <c r="B623" i="1"/>
  <c r="M623" i="1" s="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I3" i="9"/>
  <c r="B1" i="4"/>
  <c r="B3" i="6"/>
  <c r="B4" i="6"/>
  <c r="H2" i="7"/>
  <c r="N148" i="1"/>
  <c r="I33" i="9" l="1"/>
  <c r="C18" i="10"/>
  <c r="A1" i="10"/>
  <c r="B5" i="1"/>
  <c r="M5" i="1" s="1"/>
  <c r="B411" i="1"/>
  <c r="M411" i="1" s="1"/>
  <c r="B5" i="6"/>
  <c r="B403" i="1"/>
  <c r="M403" i="1" s="1"/>
  <c r="B189" i="1"/>
  <c r="M189" i="1" s="1"/>
  <c r="B166" i="1"/>
  <c r="M166" i="1" s="1"/>
  <c r="B132" i="1"/>
  <c r="M132" i="1" s="1"/>
  <c r="B114" i="1"/>
  <c r="M114" i="1" s="1"/>
  <c r="B148" i="1"/>
  <c r="M148" i="1" s="1"/>
  <c r="B181" i="1"/>
  <c r="M181" i="1" s="1"/>
  <c r="B260" i="1"/>
  <c r="M260" i="1" s="1"/>
  <c r="B3" i="4"/>
  <c r="J78" i="4" s="1"/>
  <c r="B2" i="4"/>
  <c r="I24" i="9"/>
  <c r="I30" i="9"/>
  <c r="I25" i="9"/>
  <c r="I34" i="9"/>
  <c r="I28" i="9"/>
  <c r="I26" i="9"/>
  <c r="I27" i="9"/>
  <c r="I29" i="9"/>
  <c r="I21" i="9"/>
  <c r="I32" i="9"/>
  <c r="I18" i="9"/>
  <c r="I31" i="9"/>
  <c r="I20" i="9"/>
  <c r="I22" i="9"/>
  <c r="I19" i="9"/>
  <c r="I17" i="9"/>
  <c r="I23" i="9"/>
  <c r="C12" i="9"/>
  <c r="C12" i="6" s="1"/>
  <c r="C10" i="9"/>
  <c r="C13" i="9"/>
  <c r="L39" i="9"/>
  <c r="L38" i="9"/>
  <c r="C14" i="9"/>
  <c r="C11" i="9"/>
  <c r="A1" i="11" l="1"/>
  <c r="C23" i="4"/>
  <c r="A17" i="4"/>
  <c r="K17" i="4" s="1"/>
  <c r="A12" i="4"/>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J25" i="4" s="1"/>
  <c r="A18" i="4"/>
  <c r="M19" i="4" s="1"/>
  <c r="D66" i="4"/>
  <c r="A130" i="9" s="1"/>
  <c r="H33" i="4"/>
  <c r="B85" i="9" s="1"/>
  <c r="A92" i="4"/>
  <c r="K92" i="4" s="1"/>
  <c r="A6" i="4"/>
  <c r="K6" i="4" s="1"/>
  <c r="J6" i="4" s="1"/>
  <c r="C87" i="4"/>
  <c r="C63" i="4"/>
  <c r="C70"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K16" i="4" s="1"/>
  <c r="J16" i="4" s="1"/>
  <c r="H21" i="4"/>
  <c r="B73" i="9" s="1"/>
  <c r="C46" i="4"/>
  <c r="D29" i="4"/>
  <c r="A81" i="9" s="1"/>
  <c r="L81" i="9" s="1"/>
  <c r="I77" i="4"/>
  <c r="I82" i="4"/>
  <c r="H9" i="4"/>
  <c r="B61" i="9" s="1"/>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A41" i="4"/>
  <c r="K41" i="4" s="1"/>
  <c r="I69" i="4"/>
  <c r="A28" i="4"/>
  <c r="K28" i="4" s="1"/>
  <c r="J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F6" i="4"/>
  <c r="K58" i="9" s="1"/>
  <c r="A15" i="4"/>
  <c r="K15" i="4" s="1"/>
  <c r="J15" i="4" s="1"/>
  <c r="I75" i="4"/>
  <c r="C3" i="4"/>
  <c r="D40" i="4"/>
  <c r="A92" i="9" s="1"/>
  <c r="H29" i="4"/>
  <c r="B81" i="9" s="1"/>
  <c r="A65" i="4"/>
  <c r="K65" i="4" s="1"/>
  <c r="H80" i="4"/>
  <c r="C67" i="4"/>
  <c r="A63" i="4"/>
  <c r="K63" i="4" s="1"/>
  <c r="J60" i="4"/>
  <c r="A24" i="4"/>
  <c r="K24" i="4" s="1"/>
  <c r="J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J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H36" i="4"/>
  <c r="B88" i="9" s="1"/>
  <c r="C65" i="4"/>
  <c r="F2" i="4"/>
  <c r="K54" i="9" s="1"/>
  <c r="J17" i="4"/>
  <c r="C41" i="4"/>
  <c r="D9" i="4"/>
  <c r="A61" i="9" s="1"/>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K46" i="4"/>
  <c r="M47" i="4"/>
  <c r="C13" i="6"/>
  <c r="C10" i="6"/>
  <c r="K40" i="9"/>
  <c r="L41" i="9"/>
  <c r="L43" i="9"/>
  <c r="L46" i="9" s="1"/>
  <c r="K45" i="9"/>
  <c r="B43" i="9" s="1"/>
  <c r="M13" i="4"/>
  <c r="K12" i="4"/>
  <c r="J12" i="4" s="1"/>
  <c r="C11" i="6"/>
  <c r="I15" i="4" l="1"/>
  <c r="I22" i="4"/>
  <c r="I29" i="4"/>
  <c r="F65" i="9"/>
  <c r="I24" i="4"/>
  <c r="D76" i="9" s="1"/>
  <c r="J76" i="9" s="1"/>
  <c r="F80" i="9"/>
  <c r="I40" i="4"/>
  <c r="I28" i="4"/>
  <c r="I20" i="4"/>
  <c r="I19" i="4"/>
  <c r="D71" i="9" s="1"/>
  <c r="M17" i="4"/>
  <c r="L121" i="9"/>
  <c r="M121" i="9" s="1"/>
  <c r="L65" i="9"/>
  <c r="M65" i="9" s="1"/>
  <c r="L63" i="9"/>
  <c r="M63" i="9" s="1"/>
  <c r="F63" i="9"/>
  <c r="E121" i="9"/>
  <c r="M75" i="4"/>
  <c r="K48" i="4"/>
  <c r="K78" i="4"/>
  <c r="F85" i="9"/>
  <c r="C85" i="9"/>
  <c r="M101" i="9"/>
  <c r="K22" i="4"/>
  <c r="J22" i="4" s="1"/>
  <c r="L95" i="9"/>
  <c r="M95" i="9" s="1"/>
  <c r="E95" i="9"/>
  <c r="D95" i="9"/>
  <c r="I95" i="9"/>
  <c r="C95" i="9"/>
  <c r="C69" i="9"/>
  <c r="I3" i="4"/>
  <c r="D55" i="9" s="1"/>
  <c r="I11" i="4"/>
  <c r="D63" i="9" s="1"/>
  <c r="E63" i="9" s="1"/>
  <c r="C96" i="9"/>
  <c r="M59" i="9"/>
  <c r="I35" i="4"/>
  <c r="F74" i="9"/>
  <c r="D68" i="9"/>
  <c r="F79" i="9"/>
  <c r="F87" i="9"/>
  <c r="I23" i="4"/>
  <c r="D75" i="9" s="1"/>
  <c r="I34" i="4"/>
  <c r="F91" i="9"/>
  <c r="I26" i="4"/>
  <c r="I39" i="4"/>
  <c r="I21" i="4"/>
  <c r="D73" i="9" s="1"/>
  <c r="I33" i="4"/>
  <c r="D85" i="9" s="1"/>
  <c r="E85" i="9" s="1"/>
  <c r="I31" i="4"/>
  <c r="D83" i="9" s="1"/>
  <c r="E83" i="9" s="1"/>
  <c r="F75" i="9"/>
  <c r="I38" i="4"/>
  <c r="D90" i="9" s="1"/>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C59" i="9"/>
  <c r="F76" i="9"/>
  <c r="E94" i="9"/>
  <c r="F55" i="9"/>
  <c r="K56" i="4"/>
  <c r="D84" i="9"/>
  <c r="L74" i="9"/>
  <c r="M74" i="9" s="1"/>
  <c r="F117" i="9"/>
  <c r="D74" i="9"/>
  <c r="I7" i="4"/>
  <c r="D59" i="9" s="1"/>
  <c r="L117" i="9"/>
  <c r="M117" i="9" s="1"/>
  <c r="C94" i="9"/>
  <c r="C74" i="9"/>
  <c r="K68" i="4"/>
  <c r="C117" i="9"/>
  <c r="J117" i="9" s="1"/>
  <c r="M5" i="4"/>
  <c r="C55" i="9"/>
  <c r="M51" i="4"/>
  <c r="F103" i="9"/>
  <c r="F123" i="9"/>
  <c r="L68" i="9"/>
  <c r="M68" i="9" s="1"/>
  <c r="L56" i="9"/>
  <c r="M56" i="9" s="1"/>
  <c r="C84" i="9"/>
  <c r="C103"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I10" i="4"/>
  <c r="D62" i="9" s="1"/>
  <c r="C115" i="9"/>
  <c r="J115" i="9" s="1"/>
  <c r="L115" i="9"/>
  <c r="M115" i="9" s="1"/>
  <c r="K26" i="4"/>
  <c r="J26" i="4" s="1"/>
  <c r="F78" i="9" s="1"/>
  <c r="M58" i="9"/>
  <c r="M85" i="9"/>
  <c r="M25" i="4"/>
  <c r="L73" i="9"/>
  <c r="M73" i="9" s="1"/>
  <c r="F53" i="9"/>
  <c r="C73" i="9"/>
  <c r="E115" i="9"/>
  <c r="M55" i="9"/>
  <c r="F115" i="9"/>
  <c r="L102" i="9"/>
  <c r="M102" i="9" s="1"/>
  <c r="I101" i="9"/>
  <c r="F101" i="9"/>
  <c r="F62" i="9"/>
  <c r="I5" i="4"/>
  <c r="D57" i="9" s="1"/>
  <c r="I2" i="4"/>
  <c r="D54" i="9" s="1"/>
  <c r="H40" i="9" s="1"/>
  <c r="M91" i="4"/>
  <c r="M127" i="9"/>
  <c r="M116" i="9"/>
  <c r="C71" i="9"/>
  <c r="F71" i="9"/>
  <c r="E114" i="9"/>
  <c r="M55" i="4"/>
  <c r="M77" i="4"/>
  <c r="L98" i="9"/>
  <c r="M98" i="9" s="1"/>
  <c r="D98" i="9"/>
  <c r="J98" i="9" s="1"/>
  <c r="F73" i="9"/>
  <c r="D114" i="9"/>
  <c r="J114" i="9" s="1"/>
  <c r="C126" i="9"/>
  <c r="J126" i="9" s="1"/>
  <c r="C66" i="9"/>
  <c r="C119" i="9"/>
  <c r="F54" i="9"/>
  <c r="C99" i="9"/>
  <c r="C54" i="9"/>
  <c r="I98" i="9"/>
  <c r="I119" i="9"/>
  <c r="L91" i="9"/>
  <c r="M91" i="9" s="1"/>
  <c r="F106" i="9"/>
  <c r="C91" i="9"/>
  <c r="E106" i="9"/>
  <c r="D88" i="9"/>
  <c r="E88" i="9" s="1"/>
  <c r="F114" i="9"/>
  <c r="I126" i="9"/>
  <c r="M95" i="4"/>
  <c r="L71" i="9"/>
  <c r="M71" i="9" s="1"/>
  <c r="L114" i="9"/>
  <c r="M114" i="9" s="1"/>
  <c r="L126" i="9"/>
  <c r="M126" i="9" s="1"/>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K8" i="4"/>
  <c r="J8" i="4" s="1"/>
  <c r="F60" i="9" s="1"/>
  <c r="D93" i="9"/>
  <c r="E93" i="9" s="1"/>
  <c r="F119" i="9"/>
  <c r="D91" i="9"/>
  <c r="F81" i="9"/>
  <c r="M62" i="9"/>
  <c r="E91" i="9"/>
  <c r="D81" i="9"/>
  <c r="C88" i="9"/>
  <c r="D105" i="9"/>
  <c r="C105" i="9"/>
  <c r="L89" i="9"/>
  <c r="M89" i="9" s="1"/>
  <c r="M11" i="4"/>
  <c r="C89" i="9"/>
  <c r="C81" i="9"/>
  <c r="C77" i="9"/>
  <c r="K52" i="4"/>
  <c r="L119" i="9"/>
  <c r="M119" i="9" s="1"/>
  <c r="L106" i="9"/>
  <c r="M106" i="9" s="1"/>
  <c r="D119" i="9"/>
  <c r="C106" i="9"/>
  <c r="J106" i="9" s="1"/>
  <c r="I106" i="9"/>
  <c r="D77" i="9"/>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F107" i="9"/>
  <c r="M71" i="4"/>
  <c r="M57" i="9"/>
  <c r="I97" i="9"/>
  <c r="F97" i="9"/>
  <c r="M43" i="4"/>
  <c r="C62" i="9"/>
  <c r="M61" i="4"/>
  <c r="L83" i="9"/>
  <c r="M83" i="9" s="1"/>
  <c r="C80" i="9"/>
  <c r="M88" i="9"/>
  <c r="E105" i="9"/>
  <c r="C83" i="9"/>
  <c r="F89" i="9"/>
  <c r="K58" i="4"/>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L80" i="9"/>
  <c r="M80" i="9" s="1"/>
  <c r="K66" i="4"/>
  <c r="M67" i="4"/>
  <c r="C122" i="9"/>
  <c r="I122" i="9"/>
  <c r="L122" i="9"/>
  <c r="M122" i="9" s="1"/>
  <c r="F122" i="9"/>
  <c r="E122" i="9"/>
  <c r="D122" i="9"/>
  <c r="F125" i="9"/>
  <c r="D125" i="9"/>
  <c r="I125" i="9"/>
  <c r="C125" i="9"/>
  <c r="E125" i="9"/>
  <c r="L125" i="9"/>
  <c r="M125" i="9" s="1"/>
  <c r="L82" i="9"/>
  <c r="M82" i="9" s="1"/>
  <c r="F82" i="9"/>
  <c r="D82" i="9"/>
  <c r="C82" i="9"/>
  <c r="C109" i="9"/>
  <c r="I109" i="9"/>
  <c r="L109" i="9"/>
  <c r="M109" i="9" s="1"/>
  <c r="D109" i="9"/>
  <c r="E109" i="9"/>
  <c r="F109" i="9"/>
  <c r="C70" i="9"/>
  <c r="D70" i="9"/>
  <c r="F70" i="9"/>
  <c r="L70" i="9"/>
  <c r="M70" i="9" s="1"/>
  <c r="L67" i="9"/>
  <c r="M67" i="9" s="1"/>
  <c r="F67" i="9"/>
  <c r="D67" i="9"/>
  <c r="C67" i="9"/>
  <c r="M65" i="4"/>
  <c r="K64" i="4"/>
  <c r="F127" i="9"/>
  <c r="E127" i="9"/>
  <c r="I127" i="9"/>
  <c r="D127" i="9"/>
  <c r="I112" i="9"/>
  <c r="L112" i="9"/>
  <c r="M112" i="9" s="1"/>
  <c r="F112" i="9"/>
  <c r="C112" i="9"/>
  <c r="F61" i="9"/>
  <c r="C61" i="9"/>
  <c r="L61" i="9"/>
  <c r="M61" i="9" s="1"/>
  <c r="C15" i="6"/>
  <c r="B38" i="9"/>
  <c r="I39" i="9"/>
  <c r="H39" i="9"/>
  <c r="R41" i="9"/>
  <c r="T41" i="9"/>
  <c r="L42" i="9"/>
  <c r="C40" i="9" s="1"/>
  <c r="L11" i="9"/>
  <c r="P41" i="9"/>
  <c r="N41" i="9"/>
  <c r="J40" i="9"/>
  <c r="H44" i="9"/>
  <c r="H45" i="9"/>
  <c r="I44" i="9"/>
  <c r="R46" i="9"/>
  <c r="L47" i="9"/>
  <c r="C45" i="9" s="1"/>
  <c r="N46" i="9"/>
  <c r="T46" i="9"/>
  <c r="L13" i="9"/>
  <c r="P46" i="9"/>
  <c r="E70" i="9" l="1"/>
  <c r="E82" i="9"/>
  <c r="E79" i="9"/>
  <c r="E80" i="9"/>
  <c r="D86" i="9"/>
  <c r="J86" i="9" s="1"/>
  <c r="E74" i="9"/>
  <c r="E75" i="9"/>
  <c r="E76" i="9"/>
  <c r="J90" i="9"/>
  <c r="E90" i="9"/>
  <c r="E86" i="9"/>
  <c r="E81" i="9"/>
  <c r="E84" i="9"/>
  <c r="E77" i="9"/>
  <c r="E59" i="9"/>
  <c r="E73" i="9"/>
  <c r="E68" i="9"/>
  <c r="E71" i="9"/>
  <c r="D66" i="9"/>
  <c r="J66" i="9" s="1"/>
  <c r="J95" i="9"/>
  <c r="J68" i="9"/>
  <c r="F44" i="9"/>
  <c r="E44" i="9"/>
  <c r="D44" i="9"/>
  <c r="C44" i="9"/>
  <c r="C46" i="9" s="1"/>
  <c r="F39" i="9"/>
  <c r="E39" i="9"/>
  <c r="D39" i="9"/>
  <c r="C39" i="9"/>
  <c r="C41" i="9" s="1"/>
  <c r="J96" i="9"/>
  <c r="J85" i="9"/>
  <c r="J87" i="9"/>
  <c r="D92" i="9"/>
  <c r="E92" i="9" s="1"/>
  <c r="D78" i="9"/>
  <c r="E78" i="9" s="1"/>
  <c r="D72" i="9"/>
  <c r="E72" i="9" s="1"/>
  <c r="J75" i="9"/>
  <c r="J69" i="9"/>
  <c r="E69" i="9"/>
  <c r="E87" i="9"/>
  <c r="J124" i="9"/>
  <c r="J65" i="9"/>
  <c r="J103" i="9"/>
  <c r="J63" i="9"/>
  <c r="J55" i="9"/>
  <c r="J74" i="9"/>
  <c r="J94" i="9"/>
  <c r="E55" i="9"/>
  <c r="J84" i="9"/>
  <c r="J123" i="9"/>
  <c r="J101" i="9"/>
  <c r="J71" i="9"/>
  <c r="J73" i="9"/>
  <c r="E58" i="9"/>
  <c r="D56" i="9"/>
  <c r="E56" i="9" s="1"/>
  <c r="J59" i="9"/>
  <c r="J79" i="9"/>
  <c r="E61" i="9"/>
  <c r="E62" i="9"/>
  <c r="E67" i="9"/>
  <c r="E64" i="9"/>
  <c r="J119" i="9"/>
  <c r="E57" i="9"/>
  <c r="D60" i="9"/>
  <c r="E118" i="9"/>
  <c r="J54" i="9"/>
  <c r="E54" i="9"/>
  <c r="J110" i="9"/>
  <c r="J105" i="9"/>
  <c r="J91" i="9"/>
  <c r="J89" i="9"/>
  <c r="J99" i="9"/>
  <c r="J88" i="9"/>
  <c r="J81" i="9"/>
  <c r="J93" i="9"/>
  <c r="J61" i="9"/>
  <c r="J58" i="9"/>
  <c r="J128" i="9"/>
  <c r="J62" i="9"/>
  <c r="J116" i="9"/>
  <c r="J77" i="9"/>
  <c r="J80" i="9"/>
  <c r="D118" i="9"/>
  <c r="L118" i="9"/>
  <c r="M118" i="9" s="1"/>
  <c r="I118"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H42" i="9"/>
  <c r="H41" i="9"/>
  <c r="E53" i="9"/>
  <c r="J53" i="9"/>
  <c r="R47" i="9"/>
  <c r="F45" i="9" s="1"/>
  <c r="P47" i="9"/>
  <c r="E45" i="9" s="1"/>
  <c r="E47" i="9" s="1"/>
  <c r="L14" i="9"/>
  <c r="T47" i="9"/>
  <c r="G45" i="9" s="1"/>
  <c r="N47" i="9"/>
  <c r="D45" i="9" s="1"/>
  <c r="D47" i="9" s="1"/>
  <c r="C47" i="9"/>
  <c r="E66" i="9" l="1"/>
  <c r="J72" i="9"/>
  <c r="J92" i="9"/>
  <c r="J78" i="9"/>
  <c r="J56" i="9"/>
  <c r="D130" i="9"/>
  <c r="E60" i="9"/>
  <c r="J60" i="9"/>
  <c r="J118" i="9"/>
  <c r="C130" i="9"/>
  <c r="G44" i="9"/>
  <c r="G47" i="9" s="1"/>
  <c r="I47" i="9" s="1"/>
  <c r="D41" i="9"/>
  <c r="G39" i="9"/>
  <c r="F47" i="9"/>
  <c r="F46" i="9"/>
  <c r="E41" i="9"/>
  <c r="D46" i="9"/>
  <c r="I45" i="9"/>
  <c r="I40" i="9"/>
  <c r="F41" i="9"/>
  <c r="F42" i="9"/>
  <c r="E46" i="9"/>
  <c r="E130" i="9" l="1"/>
  <c r="J130" i="9"/>
  <c r="G46" i="9"/>
  <c r="K47" i="9"/>
  <c r="J42" i="9" s="1"/>
  <c r="I46" i="9"/>
  <c r="K46" i="9" s="1"/>
  <c r="J41" i="9" s="1"/>
  <c r="G42" i="9"/>
  <c r="I42" i="9" s="1"/>
  <c r="G41" i="9"/>
  <c r="G54" i="9" l="1"/>
  <c r="I54" i="9" s="1"/>
  <c r="K42" i="9"/>
  <c r="E11" i="9"/>
  <c r="D11" i="9" s="1"/>
  <c r="I41" i="9"/>
  <c r="K41" i="9" s="1"/>
  <c r="G53" i="9" l="1"/>
  <c r="I53" i="9" s="1"/>
  <c r="G80" i="9"/>
  <c r="I80" i="9" s="1"/>
  <c r="G65" i="9"/>
  <c r="I65" i="9" s="1"/>
  <c r="G101" i="9"/>
  <c r="G77" i="9"/>
  <c r="I77" i="9" s="1"/>
  <c r="G88" i="9"/>
  <c r="I88" i="9" s="1"/>
  <c r="G75" i="9"/>
  <c r="I75" i="9" s="1"/>
  <c r="G125" i="9"/>
  <c r="G96" i="9"/>
  <c r="G69" i="9"/>
  <c r="I69" i="9" s="1"/>
  <c r="G79" i="9"/>
  <c r="I79" i="9" s="1"/>
  <c r="G120" i="9"/>
  <c r="G122" i="9"/>
  <c r="G71" i="9"/>
  <c r="I71" i="9" s="1"/>
  <c r="G91" i="9"/>
  <c r="I91" i="9" s="1"/>
  <c r="G119" i="9"/>
  <c r="G59" i="9"/>
  <c r="I59" i="9" s="1"/>
  <c r="G61" i="9"/>
  <c r="I61" i="9" s="1"/>
  <c r="G73" i="9"/>
  <c r="I73" i="9" s="1"/>
  <c r="G117" i="9"/>
  <c r="G106" i="9"/>
  <c r="G70" i="9"/>
  <c r="I70" i="9" s="1"/>
  <c r="G103" i="9"/>
  <c r="G85" i="9"/>
  <c r="I85" i="9" s="1"/>
  <c r="G68" i="9"/>
  <c r="I68" i="9" s="1"/>
  <c r="G127" i="9"/>
  <c r="G62" i="9"/>
  <c r="I62" i="9" s="1"/>
  <c r="G64" i="9"/>
  <c r="I64" i="9" s="1"/>
  <c r="G123" i="9"/>
  <c r="G93" i="9"/>
  <c r="I93" i="9" s="1"/>
  <c r="G90" i="9"/>
  <c r="I90" i="9" s="1"/>
  <c r="G114" i="9"/>
  <c r="G124" i="9"/>
  <c r="G121" i="9"/>
  <c r="G83" i="9"/>
  <c r="I83" i="9" s="1"/>
  <c r="G111" i="9"/>
  <c r="G67" i="9"/>
  <c r="I67" i="9" s="1"/>
  <c r="G126" i="9"/>
  <c r="G116" i="9"/>
  <c r="G76" i="9"/>
  <c r="I76" i="9" s="1"/>
  <c r="G110" i="9"/>
  <c r="G102" i="9"/>
  <c r="G112" i="9"/>
  <c r="G95" i="9"/>
  <c r="G113" i="9"/>
  <c r="G98" i="9"/>
  <c r="G128" i="9"/>
  <c r="G94" i="9"/>
  <c r="G104" i="9"/>
  <c r="G86" i="9"/>
  <c r="I86" i="9" s="1"/>
  <c r="G89" i="9"/>
  <c r="I89" i="9" s="1"/>
  <c r="G57" i="9"/>
  <c r="I57" i="9" s="1"/>
  <c r="G74" i="9"/>
  <c r="I74" i="9" s="1"/>
  <c r="G99" i="9"/>
  <c r="G84" i="9"/>
  <c r="I84" i="9" s="1"/>
  <c r="G107" i="9"/>
  <c r="G81" i="9"/>
  <c r="I81" i="9" s="1"/>
  <c r="G97" i="9"/>
  <c r="G63" i="9"/>
  <c r="I63" i="9" s="1"/>
  <c r="G108" i="9"/>
  <c r="G109" i="9"/>
  <c r="G82" i="9"/>
  <c r="I82" i="9" s="1"/>
  <c r="G105" i="9"/>
  <c r="G115" i="9"/>
  <c r="G58" i="9"/>
  <c r="I58" i="9" s="1"/>
  <c r="G100" i="9"/>
  <c r="G55" i="9"/>
  <c r="I55" i="9" s="1"/>
  <c r="G87" i="9"/>
  <c r="I87" i="9" s="1"/>
  <c r="G60" i="9"/>
  <c r="I60" i="9" s="1"/>
  <c r="G118" i="9"/>
  <c r="G66" i="9"/>
  <c r="I66" i="9" s="1"/>
  <c r="G56" i="9"/>
  <c r="I56" i="9" s="1"/>
  <c r="G78" i="9"/>
  <c r="I78" i="9" s="1"/>
  <c r="G92" i="9"/>
  <c r="I92" i="9" s="1"/>
  <c r="G72" i="9"/>
  <c r="I72" i="9" s="1"/>
  <c r="E13" i="9"/>
  <c r="D13" i="9" s="1"/>
  <c r="E14" i="9"/>
  <c r="D14" i="9" s="1"/>
  <c r="E10" i="9"/>
  <c r="D10" i="9" s="1"/>
  <c r="E12" i="9" l="1"/>
  <c r="D12" i="9" s="1"/>
  <c r="I130" i="9"/>
  <c r="G13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41B2AA9F-5449-432E-B9C4-EA9EBA9069DA}">
      <text>
        <r>
          <rPr>
            <sz val="8"/>
            <color indexed="81"/>
            <rFont val="Tahoma"/>
            <family val="2"/>
          </rPr>
          <t>Vybrať z rozbaľovacieho zoznamu</t>
        </r>
        <r>
          <rPr>
            <sz val="8"/>
            <color indexed="81"/>
            <rFont val="Tahoma"/>
            <family val="2"/>
          </rPr>
          <t xml:space="preserve">
</t>
        </r>
      </text>
    </comment>
    <comment ref="A7" authorId="0" shapeId="0" xr:uid="{6FEC784B-0A6E-4671-A52A-416588648843}">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BF433C4D-E07D-48C8-A8DA-2D6821679739}">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49D71482-88C8-42F6-BCF1-901979DF6198}">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49CEEB88-44A7-4B8B-947A-F3CDD693B677}">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4A91EA8E-CB7C-446D-806C-B0816C1EEE7F}">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42887A93-C3BF-4BDF-BB9D-25F08473051D}">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9FDF40C0-563E-45EC-B06F-DAE270CFF8F1}">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D49FC3DF-688A-4E56-A8F4-39F8404FA608}">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A06CE2D7-40CF-4026-9AFD-82E7D9B32C8C}">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118911BD-FA26-4CF0-BE05-D38D183C4F58}">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xr:uid="{9DF44CA6-0917-4E73-9A99-39EFB2597C51}">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xr:uid="{24509A57-B40A-43AA-8EB0-46F9A6726A23}">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xr:uid="{40764A29-2B4C-4CE1-A6D0-CFA02D41F029}">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xr:uid="{E198FA40-490E-4652-8849-B0FE7FBF087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DB05A864-E03D-4C04-AC5A-2D2FFF8375D1}">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xr:uid="{38C0B2E2-D904-4E37-8088-BD6E5F799AB3}">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xr:uid="{D55E69EB-F280-4F19-A85B-B8932627BD5E}">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xr:uid="{EC80A9C4-5B8A-4AF6-B066-485E61FEC337}">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xr:uid="{178FD2D7-10C7-4237-84A9-CF9A64CAB896}">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B11028F7-FCC8-4F0F-9FE0-0880036855B4}">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<sst xmlns="http://schemas.openxmlformats.org/spreadsheetml/2006/main" count="4092" uniqueCount="1876">
  <si>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</si>
  <si>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</si>
  <si>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</si>
  <si>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</si>
  <si>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</si>
  <si>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</si>
  <si>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</si>
  <si>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</si>
  <si>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</si>
  <si>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</si>
  <si>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</si>
  <si>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</si>
  <si>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</si>
  <si>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</si>
  <si>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</si>
  <si>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</si>
  <si>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</si>
  <si>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</si>
  <si>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</si>
  <si>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</si>
  <si>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</si>
  <si>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</si>
  <si>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</si>
  <si>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</si>
  <si>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</si>
  <si>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</si>
  <si>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</si>
  <si>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</si>
  <si>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</si>
  <si>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</si>
  <si>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</si>
  <si>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</si>
  <si>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</si>
  <si>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</si>
  <si>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</si>
  <si>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</si>
  <si>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</si>
  <si>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</si>
  <si>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</si>
  <si>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</si>
  <si>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</si>
  <si>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</si>
  <si>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</si>
  <si>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</si>
  <si>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</si>
  <si>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</si>
  <si>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</si>
  <si>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</si>
  <si>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</si>
  <si>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</si>
  <si>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</si>
  <si>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</si>
  <si>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</si>
  <si>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</si>
  <si>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</si>
  <si>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</si>
  <si>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</si>
  <si>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</si>
  <si>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</si>
  <si>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</si>
  <si>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</si>
  <si>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</si>
  <si>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</si>
  <si>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</si>
  <si>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</si>
  <si>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</si>
  <si>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</si>
  <si>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</si>
  <si>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</si>
  <si>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</si>
  <si>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</si>
  <si>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</si>
  <si>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</si>
  <si>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</si>
  <si>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</si>
  <si>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</si>
  <si>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</si>
  <si>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</si>
  <si>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</si>
  <si>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</si>
  <si>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</si>
  <si>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</si>
  <si>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</si>
  <si>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</si>
  <si>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</si>
  <si>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</si>
  <si>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</si>
  <si>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</si>
  <si>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</si>
  <si>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</si>
  <si>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</si>
  <si>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</si>
  <si>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</si>
  <si>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</si>
  <si>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</si>
  <si>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</si>
  <si>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</si>
  <si>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</si>
  <si>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</si>
  <si>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</si>
  <si>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</si>
  <si>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256</t>
  </si>
  <si>
    <t>20</t>
  </si>
  <si>
    <t>DZS OPTIMUS, s.r.o.</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</si>
  <si>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</si>
  <si>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</si>
  <si>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</si>
  <si>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</si>
  <si>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</si>
  <si>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</si>
  <si>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</si>
  <si>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</si>
  <si>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</si>
  <si>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</si>
  <si>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</si>
  <si>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</si>
  <si>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</si>
  <si>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</si>
  <si>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</si>
  <si>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</si>
  <si>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</si>
  <si>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</si>
  <si>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</si>
  <si>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</si>
  <si>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</si>
  <si>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</si>
  <si>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</si>
  <si>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</si>
  <si>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</si>
  <si>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</si>
  <si>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</si>
  <si>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</si>
  <si>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</si>
  <si>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</si>
  <si>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</si>
  <si>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</si>
  <si>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</si>
  <si>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</si>
  <si>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</si>
  <si>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</si>
  <si>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</si>
  <si>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</si>
  <si>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</si>
  <si>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</si>
  <si>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</si>
  <si>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</si>
  <si>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</si>
  <si>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</si>
  <si>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</si>
  <si>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</si>
  <si>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</si>
  <si>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</si>
  <si>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laboratórne vyšetrenie</t>
  </si>
  <si>
    <t>Nemocnica s poliklinikou, Prešov</t>
  </si>
  <si>
    <t>Dušan Otčenáš - Martek Sport</t>
  </si>
  <si>
    <t>ID258</t>
  </si>
  <si>
    <t>športová výstroj - tenisové rakety - 7 ks</t>
  </si>
  <si>
    <t>Sportissimo, Bratislava</t>
  </si>
  <si>
    <t>b - Sergej Bubka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</si>
  <si>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</si>
  <si>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</si>
  <si>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</si>
  <si>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</si>
  <si>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</si>
  <si>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</si>
  <si>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</si>
  <si>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</si>
  <si>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</si>
  <si>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</si>
  <si>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</si>
  <si>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</si>
  <si>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</si>
  <si>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</si>
  <si>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</si>
  <si>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</si>
  <si>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</si>
  <si>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</si>
  <si>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</si>
  <si>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</si>
  <si>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</si>
  <si>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</si>
  <si>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</si>
  <si>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</si>
  <si>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</si>
  <si>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</si>
  <si>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</si>
  <si>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</si>
  <si>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</si>
  <si>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</si>
  <si>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</si>
  <si>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</si>
  <si>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</si>
  <si>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</si>
  <si>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</si>
  <si>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</si>
  <si>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</si>
  <si>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</si>
  <si>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</si>
  <si>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</si>
  <si>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</si>
  <si>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</si>
  <si>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</si>
  <si>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</si>
  <si>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</si>
  <si>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</si>
  <si>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</si>
  <si>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</si>
  <si>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</si>
  <si>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</si>
  <si>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</si>
  <si>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</si>
  <si>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V582/14</t>
  </si>
  <si>
    <t>materiál na obnovu značkovania - okres Poprad - farby, štetce, stĺpiky</t>
  </si>
  <si>
    <t>Color, s.r.o., Poprad</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</si>
  <si>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</si>
  <si>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</si>
  <si>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</si>
  <si>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</si>
  <si>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</si>
  <si>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</si>
  <si>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</si>
  <si>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</si>
  <si>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</si>
  <si>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</si>
  <si>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</si>
  <si>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</si>
  <si>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</si>
  <si>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</si>
  <si>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</si>
  <si>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</si>
  <si>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</si>
  <si>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</si>
  <si>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</si>
  <si>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</si>
  <si>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</si>
  <si>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</si>
  <si>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</si>
  <si>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</si>
  <si>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</si>
  <si>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</si>
  <si>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</si>
  <si>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</si>
  <si>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</si>
  <si>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</si>
  <si>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</si>
  <si>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</si>
  <si>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</si>
  <si>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</si>
  <si>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</si>
  <si>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</si>
  <si>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</si>
  <si>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</si>
  <si>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</si>
  <si>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</si>
  <si>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</si>
  <si>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</si>
  <si>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</si>
  <si>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</si>
  <si>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</si>
  <si>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</si>
  <si>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</si>
  <si>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</si>
  <si>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</si>
  <si>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</si>
  <si>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</si>
  <si>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</si>
  <si>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</si>
  <si>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</si>
  <si>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</si>
  <si>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</si>
  <si>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</si>
  <si>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</si>
  <si>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</si>
  <si>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</si>
  <si>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</si>
  <si>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</si>
  <si>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</si>
  <si>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</si>
  <si>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</si>
  <si>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</si>
  <si>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</si>
  <si>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</si>
  <si>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</si>
  <si>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</si>
  <si>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</si>
  <si>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</si>
  <si>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</si>
  <si>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</si>
  <si>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</si>
  <si>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</si>
  <si>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</si>
  <si>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</si>
  <si>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</si>
  <si>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</si>
  <si>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</si>
  <si>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</si>
  <si>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</si>
  <si>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</si>
  <si>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</si>
  <si>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</si>
  <si>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</si>
  <si>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</si>
  <si>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</si>
  <si>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</si>
  <si>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</si>
  <si>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</si>
  <si>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</si>
  <si>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</si>
  <si>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</si>
  <si>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</si>
  <si>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</si>
  <si>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</si>
  <si>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</si>
  <si>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</si>
  <si>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</si>
  <si>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</si>
  <si>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</si>
  <si>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</si>
  <si>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</si>
  <si>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</si>
  <si>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</si>
  <si>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TOP</t>
  </si>
  <si>
    <t>IBAN DOT</t>
  </si>
  <si>
    <t>občianske združenie</t>
  </si>
  <si>
    <t>Banská Bystrica</t>
  </si>
  <si>
    <t>predseda</t>
  </si>
  <si>
    <t>811 05</t>
  </si>
  <si>
    <t>prezident</t>
  </si>
  <si>
    <t>Zvolen</t>
  </si>
  <si>
    <t>960 01</t>
  </si>
  <si>
    <t>Bratislava</t>
  </si>
  <si>
    <t>Žilina</t>
  </si>
  <si>
    <t>831 03</t>
  </si>
  <si>
    <t>040 11</t>
  </si>
  <si>
    <t>Košice</t>
  </si>
  <si>
    <t>040 01</t>
  </si>
  <si>
    <t>Prievidza</t>
  </si>
  <si>
    <t>821 08</t>
  </si>
  <si>
    <t>podpredseda</t>
  </si>
  <si>
    <t>30787009</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</si>
  <si>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</si>
  <si>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</si>
  <si>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</si>
  <si>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</si>
  <si>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</si>
  <si>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</si>
  <si>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</si>
  <si>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</si>
  <si>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</si>
  <si>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</si>
  <si>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</si>
  <si>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</si>
  <si>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</si>
  <si>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</si>
  <si>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</si>
  <si>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</si>
  <si>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</si>
  <si>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</si>
  <si>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</si>
  <si>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</si>
  <si>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</si>
  <si>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</si>
  <si>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</si>
  <si>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</si>
  <si>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</si>
  <si>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</si>
  <si>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</si>
  <si>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</si>
  <si>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</si>
  <si>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</si>
  <si>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</si>
  <si>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</si>
  <si>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</si>
  <si>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</si>
  <si>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</si>
  <si>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</si>
  <si>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</si>
  <si>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</si>
  <si>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</si>
  <si>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</si>
  <si>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</si>
  <si>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</si>
  <si>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</si>
  <si>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</si>
  <si>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Martin Keseg</t>
  </si>
  <si>
    <t>SK62 0200 0000 0000 7763 5012</t>
  </si>
  <si>
    <t>30844711</t>
  </si>
  <si>
    <t>Slovenská asociácia go</t>
  </si>
  <si>
    <t>www.sago.sk</t>
  </si>
  <si>
    <t>slovakgo@gmail.com</t>
  </si>
  <si>
    <t>Martin Lukáč</t>
  </si>
  <si>
    <t>SK31 8330 0000 0025 0173 0318</t>
  </si>
  <si>
    <t>31940668</t>
  </si>
  <si>
    <t>Slovenská asociácia korfbalu</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</si>
  <si>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</si>
  <si>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</si>
  <si>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</si>
  <si>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</si>
  <si>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</si>
  <si>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</si>
  <si>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</si>
  <si>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</si>
  <si>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</si>
  <si>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</si>
  <si>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</si>
  <si>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</si>
  <si>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</si>
  <si>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</si>
  <si>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</si>
  <si>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</si>
  <si>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</si>
  <si>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</si>
  <si>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</si>
  <si>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</si>
  <si>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</si>
  <si>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</si>
  <si>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</si>
  <si>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</si>
  <si>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</si>
  <si>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</si>
  <si>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</si>
  <si>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</si>
  <si>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</si>
  <si>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</si>
  <si>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</si>
  <si>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</si>
  <si>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</si>
  <si>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</si>
  <si>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</si>
  <si>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</si>
  <si>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</si>
  <si>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</si>
  <si>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</si>
  <si>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</si>
  <si>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</si>
  <si>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</si>
  <si>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</si>
  <si>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</si>
  <si>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</si>
  <si>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</si>
  <si>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</si>
  <si>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</si>
  <si>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</si>
  <si>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</si>
  <si>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</si>
  <si>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</si>
  <si>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</si>
  <si>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</si>
  <si>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</si>
  <si>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</si>
  <si>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</si>
  <si>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</si>
  <si>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</si>
  <si>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</si>
  <si>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</si>
  <si>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</si>
  <si>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</si>
  <si>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</si>
  <si>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</si>
  <si>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</si>
  <si>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</si>
  <si>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</si>
  <si>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</si>
  <si>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</si>
  <si>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</si>
  <si>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</si>
  <si>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</si>
  <si>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</si>
  <si>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</si>
  <si>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</si>
  <si>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</si>
  <si>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</si>
  <si>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</si>
  <si>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</si>
  <si>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</si>
  <si>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</si>
  <si>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</si>
  <si>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</si>
  <si>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</si>
  <si>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</si>
  <si>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</si>
  <si>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</si>
  <si>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</si>
  <si>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</si>
  <si>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</si>
  <si>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</si>
  <si>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</si>
  <si>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</si>
  <si>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</si>
  <si>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</si>
  <si>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</si>
  <si>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</si>
  <si>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</si>
  <si>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</si>
  <si>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</si>
  <si>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</si>
  <si>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</si>
  <si>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</si>
  <si>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</si>
  <si>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</si>
  <si>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</si>
  <si>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</si>
  <si>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</si>
  <si>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</si>
  <si>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</si>
  <si>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</si>
  <si>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</si>
  <si>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</si>
  <si>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</si>
  <si>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</si>
  <si>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</si>
  <si>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</si>
  <si>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</si>
  <si>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</si>
  <si>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</si>
  <si>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</si>
  <si>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</si>
  <si>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</si>
  <si>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</si>
  <si>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</si>
  <si>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</si>
  <si>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</si>
  <si>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</si>
  <si>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</si>
  <si>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</si>
  <si>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</si>
  <si>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</si>
  <si>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</si>
  <si>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</si>
  <si>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</si>
  <si>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</si>
  <si>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</si>
  <si>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</si>
  <si>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</si>
  <si>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</si>
  <si>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</si>
  <si>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</si>
  <si>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</si>
  <si>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</si>
  <si>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</si>
  <si>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</si>
  <si>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</si>
  <si>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</si>
  <si>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</si>
  <si>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</si>
  <si>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</si>
  <si>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</si>
  <si>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</si>
  <si>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</si>
  <si>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</si>
  <si>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</si>
  <si>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</si>
  <si>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</si>
  <si>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</si>
  <si>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</si>
  <si>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</si>
  <si>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</si>
  <si>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</si>
  <si>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</si>
  <si>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</si>
  <si>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</si>
  <si>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</si>
  <si>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</si>
  <si>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</si>
  <si>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</si>
  <si>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</si>
  <si>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</si>
  <si>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</si>
  <si>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</si>
  <si>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</si>
  <si>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</si>
  <si>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</si>
  <si>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</si>
  <si>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www.slovakbowling.sk</t>
  </si>
  <si>
    <t xml:space="preserve">merkovskyv@gmail.com </t>
  </si>
  <si>
    <t xml:space="preserve">Vladimír Merkovský </t>
  </si>
  <si>
    <t>SK70 1100 0000 0026 2878 1403</t>
  </si>
  <si>
    <t>31770908</t>
  </si>
  <si>
    <t>Slovenský bridžový zväz</t>
  </si>
  <si>
    <t>www.bridgeclub.sk</t>
  </si>
  <si>
    <t>sbz@bridgeclub.sk</t>
  </si>
  <si>
    <t>SK65 0900 0000 0001 7666 9007</t>
  </si>
  <si>
    <t>37841866</t>
  </si>
  <si>
    <t>Slovenský curlingový zväz</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</si>
  <si>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</si>
  <si>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</si>
  <si>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</si>
  <si>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</si>
  <si>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</si>
  <si>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</si>
  <si>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</si>
  <si>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</si>
  <si>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</si>
  <si>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</si>
  <si>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</si>
  <si>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</si>
  <si>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</si>
  <si>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</si>
  <si>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</si>
  <si>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</si>
  <si>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</si>
  <si>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</si>
  <si>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</si>
  <si>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</si>
  <si>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</si>
  <si>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</si>
  <si>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</si>
  <si>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</si>
  <si>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</si>
  <si>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</si>
  <si>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</si>
  <si>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</si>
  <si>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</si>
  <si>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</si>
  <si>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</si>
  <si>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</si>
  <si>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</si>
  <si>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</si>
  <si>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</si>
  <si>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</si>
  <si>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</si>
  <si>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</si>
  <si>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</si>
  <si>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</si>
  <si>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</si>
  <si>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</si>
  <si>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</si>
  <si>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</si>
  <si>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</si>
  <si>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</si>
  <si>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</si>
  <si>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</si>
  <si>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</si>
  <si>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</si>
  <si>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</si>
  <si>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</si>
  <si>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</si>
  <si>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</si>
  <si>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</si>
  <si>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</si>
  <si>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</si>
  <si>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</si>
  <si>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</si>
  <si>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</si>
  <si>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</si>
  <si>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</si>
  <si>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</si>
  <si>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</si>
  <si>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</si>
  <si>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</si>
  <si>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</si>
  <si>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</si>
  <si>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</si>
  <si>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</si>
  <si>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</si>
  <si>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</si>
  <si>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</si>
  <si>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</si>
  <si>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</si>
  <si>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</si>
  <si>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</si>
  <si>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</si>
  <si>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</si>
  <si>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</si>
  <si>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</si>
  <si>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</si>
  <si>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</si>
  <si>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</si>
  <si>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</si>
  <si>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</si>
  <si>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</si>
  <si>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</si>
  <si>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</si>
  <si>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</si>
  <si>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</si>
  <si>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</si>
  <si>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</si>
  <si>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</si>
  <si>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</si>
  <si>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</si>
  <si>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</si>
  <si>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</si>
  <si>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</si>
  <si>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</si>
  <si>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</si>
  <si>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</si>
  <si>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</si>
  <si>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814 69</t>
  </si>
  <si>
    <t>www.veslovanie.sk</t>
  </si>
  <si>
    <t>rowingslovakia@gmail.com</t>
  </si>
  <si>
    <t>Ján Žiška</t>
  </si>
  <si>
    <t>SK97 0200 0000 0017 8584 7256</t>
  </si>
  <si>
    <t>31791981</t>
  </si>
  <si>
    <t>SLOVENSKÝ ZÁPASNÍCKY ZVÄZ</t>
  </si>
  <si>
    <t>www.slovenskezapasenie.sk</t>
  </si>
  <si>
    <t>szz@zapasenie.sk</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</si>
  <si>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</si>
  <si>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</si>
  <si>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</si>
  <si>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</si>
  <si>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</si>
  <si>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</si>
  <si>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</si>
  <si>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</si>
  <si>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</si>
  <si>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</si>
  <si>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</si>
  <si>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</si>
  <si>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</si>
  <si>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</si>
  <si>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</si>
  <si>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</si>
  <si>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</si>
  <si>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</si>
  <si>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</si>
  <si>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</si>
  <si>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</si>
  <si>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</si>
  <si>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</si>
  <si>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</si>
  <si>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</si>
  <si>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</si>
  <si>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</si>
  <si>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</si>
  <si>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</si>
  <si>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</si>
  <si>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</si>
  <si>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</si>
  <si>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</si>
  <si>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</si>
  <si>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</si>
  <si>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</si>
  <si>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</si>
  <si>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</si>
  <si>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</si>
  <si>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</si>
  <si>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</si>
  <si>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</si>
  <si>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</si>
  <si>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</si>
  <si>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</si>
  <si>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</si>
  <si>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</si>
  <si>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</si>
  <si>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</si>
  <si>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</si>
  <si>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</si>
  <si>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</si>
  <si>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</si>
  <si>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</si>
  <si>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</si>
  <si>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</si>
  <si>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</si>
  <si>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</si>
  <si>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</si>
  <si>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</si>
  <si>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</si>
  <si>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</si>
  <si>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</si>
  <si>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</si>
  <si>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</si>
  <si>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</si>
  <si>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</si>
  <si>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</si>
  <si>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</si>
  <si>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</si>
  <si>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</si>
  <si>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</si>
  <si>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</si>
  <si>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</si>
  <si>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</si>
  <si>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</si>
  <si>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</si>
  <si>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</si>
  <si>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</si>
  <si>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</si>
  <si>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</si>
  <si>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</si>
  <si>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</si>
  <si>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</si>
  <si>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</si>
  <si>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</si>
  <si>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</si>
  <si>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</si>
  <si>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</si>
  <si>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</si>
  <si>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</si>
  <si>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</si>
  <si>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</si>
  <si>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</si>
  <si>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</si>
  <si>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</si>
  <si>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</si>
  <si>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</si>
  <si>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</si>
  <si>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</si>
  <si>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</si>
  <si>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</si>
  <si>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</si>
  <si>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</si>
  <si>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</si>
  <si>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</si>
  <si>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</si>
  <si>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</si>
  <si>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</si>
  <si>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</si>
  <si>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</si>
  <si>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</si>
  <si>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</si>
  <si>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</si>
  <si>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www.mushing.sk</t>
  </si>
  <si>
    <t>Igor Pribula</t>
  </si>
  <si>
    <t>SK61 5600 0000 0012 2522 5002</t>
  </si>
  <si>
    <t>31871526</t>
  </si>
  <si>
    <t>Slovenský zväz rybolovnej techniky</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</si>
  <si>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</si>
  <si>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</si>
  <si>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</si>
  <si>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</si>
  <si>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</si>
  <si>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</si>
  <si>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</si>
  <si>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</si>
  <si>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</si>
  <si>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</si>
  <si>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</si>
  <si>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</si>
  <si>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</si>
  <si>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</si>
  <si>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</si>
  <si>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</si>
  <si>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</si>
  <si>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</si>
  <si>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</si>
  <si>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</si>
  <si>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</si>
  <si>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</si>
  <si>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</si>
  <si>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</si>
  <si>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</si>
  <si>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</si>
  <si>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</si>
  <si>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</si>
  <si>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</si>
  <si>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</si>
  <si>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</si>
  <si>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</si>
  <si>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</si>
  <si>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</si>
  <si>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</si>
  <si>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</si>
  <si>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</si>
  <si>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</si>
  <si>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</si>
  <si>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</si>
  <si>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</si>
  <si>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</si>
  <si>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</si>
  <si>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</si>
  <si>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</si>
  <si>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</si>
  <si>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</si>
  <si>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</si>
  <si>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</si>
  <si>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</si>
  <si>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</si>
  <si>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</si>
  <si>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</si>
  <si>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</si>
  <si>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</si>
  <si>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</si>
  <si>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</si>
  <si>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</si>
  <si>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 xml:space="preserve">080 01 </t>
  </si>
  <si>
    <t>www.teq.sk</t>
  </si>
  <si>
    <t>info@teq.sk</t>
  </si>
  <si>
    <t>Artúr Benes</t>
  </si>
  <si>
    <t>SK21 1111 0000 0016 2429 8006</t>
  </si>
  <si>
    <t>35538015</t>
  </si>
  <si>
    <t>Združenie šípkarských organizácií</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</si>
  <si>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</si>
  <si>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</si>
  <si>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</si>
  <si>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</si>
  <si>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</si>
  <si>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</si>
  <si>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</si>
  <si>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</si>
  <si>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</si>
  <si>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</si>
  <si>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</si>
  <si>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</si>
  <si>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</si>
  <si>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</si>
  <si>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</si>
  <si>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</si>
  <si>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</si>
  <si>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</si>
  <si>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</si>
  <si>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</si>
  <si>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</si>
  <si>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</si>
  <si>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</si>
  <si>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</si>
  <si>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</si>
  <si>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</si>
  <si>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</si>
  <si>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</si>
  <si>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</si>
  <si>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</si>
  <si>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</si>
  <si>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</si>
  <si>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</si>
  <si>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</si>
  <si>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</si>
  <si>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</si>
  <si>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</si>
  <si>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</si>
  <si>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</si>
  <si>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</si>
  <si>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</si>
  <si>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</si>
  <si>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</si>
  <si>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</si>
  <si>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</si>
  <si>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</si>
  <si>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</si>
  <si>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</si>
  <si>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</si>
  <si>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</si>
  <si>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</si>
  <si>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</si>
  <si>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</si>
  <si>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</si>
  <si>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</si>
  <si>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</si>
  <si>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</si>
  <si>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</si>
  <si>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</si>
  <si>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</si>
  <si>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K</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</si>
  <si>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</si>
  <si>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</si>
  <si>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</si>
  <si>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</si>
  <si>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</si>
  <si>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</si>
  <si>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</si>
  <si>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</si>
  <si>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</si>
  <si>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</si>
  <si>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</si>
  <si>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</si>
  <si>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</si>
  <si>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</si>
  <si>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</si>
  <si>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</si>
  <si>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</si>
  <si>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</si>
  <si>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</si>
  <si>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</si>
  <si>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</si>
  <si>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</si>
  <si>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</si>
  <si>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</si>
  <si>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</si>
  <si>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</si>
  <si>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</si>
  <si>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</si>
  <si>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</si>
  <si>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</si>
  <si>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</si>
  <si>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</si>
  <si>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</si>
  <si>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</si>
  <si>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</si>
  <si>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</si>
  <si>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</si>
  <si>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</si>
  <si>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</si>
  <si>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</si>
  <si>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</si>
  <si>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</si>
  <si>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</si>
  <si>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</si>
  <si>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</si>
  <si>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</si>
  <si>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</si>
  <si>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</si>
  <si>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</si>
  <si>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</si>
  <si>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</si>
  <si>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</si>
  <si>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</si>
  <si>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</si>
  <si>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</si>
  <si>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</si>
  <si>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</si>
  <si>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</si>
  <si>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</si>
  <si>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</si>
  <si>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</si>
  <si>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</si>
  <si>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</si>
  <si>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</si>
  <si>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činnosť Slovenského olympijského a športového výboru</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</si>
  <si>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</si>
  <si>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</si>
  <si>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</si>
  <si>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</si>
  <si>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</si>
  <si>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</si>
  <si>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</si>
  <si>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</si>
  <si>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</si>
  <si>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</si>
  <si>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</si>
  <si>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</si>
  <si>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</si>
  <si>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</si>
  <si>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</si>
  <si>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</si>
  <si>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</si>
  <si>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</si>
  <si>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</si>
  <si>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</si>
  <si>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</si>
  <si>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</si>
  <si>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</si>
  <si>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</si>
  <si>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</si>
  <si>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</si>
  <si>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</si>
  <si>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</si>
  <si>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</si>
  <si>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</si>
  <si>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</si>
  <si>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</si>
  <si>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</si>
  <si>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</si>
  <si>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</si>
  <si>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</si>
  <si>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</si>
  <si>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</si>
  <si>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</si>
  <si>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</si>
  <si>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</si>
  <si>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</si>
  <si>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</si>
  <si>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</si>
  <si>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</si>
  <si>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</si>
  <si>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</si>
  <si>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</si>
  <si>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</si>
  <si>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</si>
  <si>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</si>
  <si>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</si>
  <si>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</si>
  <si>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</si>
  <si>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</si>
  <si>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</si>
  <si>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</si>
  <si>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</si>
  <si>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</si>
  <si>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</si>
  <si>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</si>
  <si>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</si>
  <si>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</si>
  <si>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</si>
  <si>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</si>
  <si>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</si>
  <si>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</si>
  <si>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</si>
  <si>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</si>
  <si>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</si>
  <si>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</si>
  <si>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</si>
  <si>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</si>
  <si>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</si>
  <si>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</si>
  <si>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</si>
  <si>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</si>
  <si>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</si>
  <si>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</si>
  <si>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</si>
  <si>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</si>
  <si>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</si>
  <si>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</si>
  <si>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</si>
  <si>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</si>
  <si>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</si>
  <si>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</si>
  <si>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</si>
  <si>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</si>
  <si>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</si>
  <si>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</si>
  <si>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</si>
  <si>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</si>
  <si>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</si>
  <si>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</si>
  <si>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</si>
  <si>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</si>
  <si>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</si>
  <si>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</si>
  <si>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</si>
  <si>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</si>
  <si>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</si>
  <si>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</si>
  <si>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</si>
  <si>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</si>
  <si>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</si>
  <si>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</si>
  <si>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</si>
  <si>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</si>
  <si>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</si>
  <si>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</si>
  <si>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</si>
  <si>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</si>
  <si>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</si>
  <si>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</si>
  <si>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</si>
  <si>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</si>
  <si>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</si>
  <si>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</si>
  <si>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</si>
  <si>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</si>
  <si>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</si>
  <si>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</si>
  <si>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</si>
  <si>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</si>
  <si>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</si>
  <si>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</si>
  <si>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</si>
  <si>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</si>
  <si>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</si>
  <si>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</si>
  <si>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</si>
  <si>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</si>
  <si>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</si>
  <si>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</si>
  <si>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</si>
  <si>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</si>
  <si>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</si>
  <si>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</si>
  <si>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</si>
  <si>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</si>
  <si>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</si>
  <si>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</si>
  <si>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</si>
  <si>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</si>
  <si>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</si>
  <si>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</si>
  <si>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</si>
  <si>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</si>
  <si>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</si>
  <si>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</si>
  <si>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</si>
  <si>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</si>
  <si>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</si>
  <si>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</si>
  <si>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</si>
  <si>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</si>
  <si>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</si>
  <si>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</si>
  <si>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</si>
  <si>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</si>
  <si>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</si>
  <si>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</si>
  <si>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t>026 03 - Národné športové projekty</t>
  </si>
  <si>
    <t>z účelu:</t>
  </si>
  <si>
    <t>VS:</t>
  </si>
  <si>
    <t>SK84 8180 0000 0070 0069 4112</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</si>
  <si>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</si>
  <si>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</si>
  <si>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</si>
  <si>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</si>
  <si>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</si>
  <si>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</si>
  <si>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</si>
  <si>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</si>
  <si>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</si>
  <si>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</si>
  <si>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</si>
  <si>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</si>
  <si>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</si>
  <si>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</si>
  <si>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</si>
  <si>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</si>
  <si>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</si>
  <si>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</si>
  <si>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</si>
  <si>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</si>
  <si>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</si>
  <si>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</si>
  <si>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</si>
  <si>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</si>
  <si>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</si>
  <si>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</si>
  <si>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</si>
  <si>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</si>
  <si>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</si>
  <si>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</si>
  <si>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</si>
  <si>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</si>
  <si>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</si>
  <si>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</si>
  <si>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</si>
  <si>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</si>
  <si>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</si>
  <si>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</si>
  <si>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</si>
  <si>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</si>
  <si>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</si>
  <si>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</si>
  <si>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</si>
  <si>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</si>
  <si>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</si>
  <si>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</si>
  <si>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</si>
  <si>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</si>
  <si>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</si>
  <si>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</si>
  <si>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</si>
  <si>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</si>
  <si>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</si>
  <si>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</si>
  <si>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</si>
  <si>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</si>
  <si>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</si>
  <si>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</si>
  <si>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</si>
  <si>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</si>
  <si>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</si>
  <si>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</si>
  <si>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</si>
  <si>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</si>
  <si>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</si>
  <si>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</si>
  <si>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</si>
  <si>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</si>
  <si>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</si>
  <si>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</si>
  <si>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</si>
  <si>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</si>
  <si>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</si>
  <si>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</si>
  <si>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</si>
  <si>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</si>
  <si>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</si>
  <si>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</si>
  <si>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</si>
  <si>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</si>
  <si>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t>42254388</t>
  </si>
  <si>
    <t>Deaflympijský výbor Slovenska</t>
  </si>
  <si>
    <t>Kýčerského 7</t>
  </si>
  <si>
    <t>www.deaflympic.sk</t>
  </si>
  <si>
    <t>office@deaflympic.sk</t>
  </si>
  <si>
    <t>Peter Birka</t>
  </si>
  <si>
    <t>Milena Fabšičová</t>
  </si>
  <si>
    <t>SK30 1100 0000 0029 2988 5740</t>
  </si>
  <si>
    <t>Lucia Čermáková</t>
  </si>
  <si>
    <t>Martin Lukáč; Miroslav Poliak</t>
  </si>
  <si>
    <t>421903187087; 421903200136</t>
  </si>
  <si>
    <t>Pavel Ižarik; Alexandra Filipová</t>
  </si>
  <si>
    <t>421902901640; 421911011900</t>
  </si>
  <si>
    <t>Slovenská asociácia univerzitného športu</t>
  </si>
  <si>
    <t>www.saus.sk</t>
  </si>
  <si>
    <t>saus@saus.sk</t>
  </si>
  <si>
    <t>Július Dubovský</t>
  </si>
  <si>
    <t>Michaela Masárová</t>
  </si>
  <si>
    <t>SK51 1100 0000 0026 2902 3663</t>
  </si>
  <si>
    <t>30841798</t>
  </si>
  <si>
    <t>Slovenská asociácia zrakovo postihnutých športovcov</t>
  </si>
  <si>
    <t>www.sazps.sk</t>
  </si>
  <si>
    <t>sazps@sazps.sk</t>
  </si>
  <si>
    <t>SK95 8330 0000 0021 0076 9190</t>
  </si>
  <si>
    <t>31745661</t>
  </si>
  <si>
    <t>Slovenský paralympijský výbor</t>
  </si>
  <si>
    <t>Benediktiho 5</t>
  </si>
  <si>
    <t>www.spv.sk</t>
  </si>
  <si>
    <t>spcoffice@spv.sk</t>
  </si>
  <si>
    <t>Ján Riapoš</t>
  </si>
  <si>
    <t>Ján Riapoš; Maroš Čambal</t>
  </si>
  <si>
    <t>421905788436; 421257789713</t>
  </si>
  <si>
    <t>SK62 8120 0000 0014 1226 2060</t>
  </si>
  <si>
    <t>17326087</t>
  </si>
  <si>
    <t>Slovenský zväz športovcov s mentálnym postihnutím</t>
  </si>
  <si>
    <t>SNP 90</t>
  </si>
  <si>
    <t>www.szsmp.sk</t>
  </si>
  <si>
    <t>robert@cassovianet.sk</t>
  </si>
  <si>
    <t>Róbert Luby</t>
  </si>
  <si>
    <t>22665234</t>
  </si>
  <si>
    <t>Slovenský zväz telesne postihnutých športovcov</t>
  </si>
  <si>
    <t>www.sztps.sk</t>
  </si>
  <si>
    <t>tps@sztps.sk</t>
  </si>
  <si>
    <t>SK47 8120 0000 0014 1246 5060</t>
  </si>
  <si>
    <t>Garbiarska 5</t>
  </si>
  <si>
    <t>30811406</t>
  </si>
  <si>
    <t>Špeciálne olympiády Slovensko</t>
  </si>
  <si>
    <t>www.specialolympics.sk</t>
  </si>
  <si>
    <t>office@specialolympics.sk</t>
  </si>
  <si>
    <t>Eva Gažová</t>
  </si>
  <si>
    <t>Národná riaditeľka</t>
  </si>
  <si>
    <t>SK31 0200 0000 0013 5172 7951</t>
  </si>
  <si>
    <t>činnosť Slovenského paralympijského výboru</t>
  </si>
  <si>
    <t>zabezpečenie činnosti a úloh v roku 2025</t>
  </si>
  <si>
    <t>zabezpečenie činnosti a úloh SZTPŠ v roku 2025</t>
  </si>
  <si>
    <t>zabezpečenie a rozvoj športu taekwondo zdravotne postihnutých športovcov</t>
  </si>
  <si>
    <t>zabezpečenie a rozvoj športu golf zdravotne postihnutých športovcov</t>
  </si>
  <si>
    <t>zabezpečenie a rozvoj športu triatlon zdravotne postihnutých športovcov</t>
  </si>
  <si>
    <t>zabezpečenie a rozvoj športu para lezenie zdravotne postihnutých športovcov</t>
  </si>
  <si>
    <t>zabezpečenie a rozvoj športu šach zdravotne postihnutých športovcov</t>
  </si>
  <si>
    <t>zabezpečenie a rozvoj športu veslovanie zdravotne postihnutých športovcov</t>
  </si>
  <si>
    <t>zabezpečenie a rozvoj športu bedminton zdravotne postihnutých športovcov</t>
  </si>
  <si>
    <t>zabezpečenie a rozvoj športu cyklistika zdravotne postihnutých športovcov</t>
  </si>
  <si>
    <t>zabezpečenie a rozvoj športu karate zdravotne postihnutých športovcov</t>
  </si>
  <si>
    <t>zabezpečenie a rozvoj športu lyžovanie zdravotne postihnutých športovcov</t>
  </si>
  <si>
    <t>Antušeková Adela</t>
  </si>
  <si>
    <t>Antušeková Martina</t>
  </si>
  <si>
    <t>Birošová Tereza</t>
  </si>
  <si>
    <t>Debnár Šimon</t>
  </si>
  <si>
    <t>Ďuriš Matúš</t>
  </si>
  <si>
    <t>Jelínek Rastislav</t>
  </si>
  <si>
    <t>Keinath Thomas</t>
  </si>
  <si>
    <t>Krištofičová Ivana</t>
  </si>
  <si>
    <t>Lepótová Amália</t>
  </si>
  <si>
    <t>Pristač Dávid</t>
  </si>
  <si>
    <t>Tutura Marek</t>
  </si>
  <si>
    <t>Vaco Marek</t>
  </si>
  <si>
    <t>Bérešová Adriana</t>
  </si>
  <si>
    <t>Triebeľová Jessica</t>
  </si>
  <si>
    <t>Abrahámová Karolína</t>
  </si>
  <si>
    <t>Bábik Martin</t>
  </si>
  <si>
    <t>Baláž Samuel</t>
  </si>
  <si>
    <t>Beňuš Matej</t>
  </si>
  <si>
    <t>Bergendi Sofia</t>
  </si>
  <si>
    <t>Botek Adam</t>
  </si>
  <si>
    <t>Bugár Reka</t>
  </si>
  <si>
    <t>Čulenová Dagmar</t>
  </si>
  <si>
    <t>Duda Filip</t>
  </si>
  <si>
    <t>Egyházy Dominik</t>
  </si>
  <si>
    <t>Gavorová Hana</t>
  </si>
  <si>
    <t>Grigar Jakub</t>
  </si>
  <si>
    <t>Hvojníková Nikola</t>
  </si>
  <si>
    <t>Kořínek Matyáš</t>
  </si>
  <si>
    <t>Lukáč Teo Peter</t>
  </si>
  <si>
    <t>Luknárová Emanuela</t>
  </si>
  <si>
    <t>Marsal Máté</t>
  </si>
  <si>
    <t>Mintálová Eliška</t>
  </si>
  <si>
    <t>Mirgorodský Marko</t>
  </si>
  <si>
    <t>Myšák Denis</t>
  </si>
  <si>
    <t>Paňková Zuzana</t>
  </si>
  <si>
    <t>Pecsuková Katarína</t>
  </si>
  <si>
    <t>Sidová Bianka</t>
  </si>
  <si>
    <t>Skubík Dávid</t>
  </si>
  <si>
    <t>Stanovská Soňa</t>
  </si>
  <si>
    <t>Szabó Maximilián</t>
  </si>
  <si>
    <t>Zalka Csaba</t>
  </si>
  <si>
    <t>Chochlíková Monika</t>
  </si>
  <si>
    <t>Duša Matej</t>
  </si>
  <si>
    <t>Košťál Samuel</t>
  </si>
  <si>
    <t>Podmaníková Andrea</t>
  </si>
  <si>
    <t>Potocká Tamara</t>
  </si>
  <si>
    <t>Strapeková Žofia</t>
  </si>
  <si>
    <t>štafeta - plávanie</t>
  </si>
  <si>
    <t>Jagerčíková Marianna</t>
  </si>
  <si>
    <t>Šiarnik Jakub</t>
  </si>
  <si>
    <t>Ivančík Dominik</t>
  </si>
  <si>
    <t>Michaličková Zuzana</t>
  </si>
  <si>
    <t>Forster Viktória</t>
  </si>
  <si>
    <t>Gajanová Gabriela</t>
  </si>
  <si>
    <t>Slezáková Rebecca</t>
  </si>
  <si>
    <t>Frličková Laura</t>
  </si>
  <si>
    <t>Buršíková Martina</t>
  </si>
  <si>
    <t>Hagara Adam</t>
  </si>
  <si>
    <t>Baránková Denisa</t>
  </si>
  <si>
    <t>Čuchran Ladislav</t>
  </si>
  <si>
    <t>Kuřeja Marián</t>
  </si>
  <si>
    <t>Laczkó Dušan</t>
  </si>
  <si>
    <t>Malenovský Radoslav</t>
  </si>
  <si>
    <t>Petrikovičová Karin</t>
  </si>
  <si>
    <t>Vadovičová Veronika</t>
  </si>
  <si>
    <t>Tokárová Tamara</t>
  </si>
  <si>
    <t>Hocková Miroslava</t>
  </si>
  <si>
    <t>Hocková Vanesa</t>
  </si>
  <si>
    <t>Jány Patrik</t>
  </si>
  <si>
    <t>Štefečeková Rehák Zuzana</t>
  </si>
  <si>
    <t>Štibravá Monika</t>
  </si>
  <si>
    <t>Tužinský Juraj</t>
  </si>
  <si>
    <t>Jamrichová Renáta</t>
  </si>
  <si>
    <t>Pohánková Mia</t>
  </si>
  <si>
    <t>Žabková Kiara</t>
  </si>
  <si>
    <t>Šimek Oliver</t>
  </si>
  <si>
    <t>Žemla Michal</t>
  </si>
  <si>
    <t>Görcs Lara</t>
  </si>
  <si>
    <t>Hegedus Réka</t>
  </si>
  <si>
    <t>Jakšík Adam</t>
  </si>
  <si>
    <t>Molnár Zsuzsanna</t>
  </si>
  <si>
    <t>Salkazanov Tajmuraz</t>
  </si>
  <si>
    <t>Tsakulov Batyrbek</t>
  </si>
  <si>
    <t>Borguľa Jakub</t>
  </si>
  <si>
    <t>Kapustová Ema</t>
  </si>
  <si>
    <t>štafeta - biatlon - juniori</t>
  </si>
  <si>
    <t>štafeta - biatlon - juniorky</t>
  </si>
  <si>
    <t>Bátovská Fialková Paulína</t>
  </si>
  <si>
    <t>Čorej Jozef</t>
  </si>
  <si>
    <t>Chladoňová Viktória</t>
  </si>
  <si>
    <t>Maniková Dominika</t>
  </si>
  <si>
    <t>Metelka Jozef</t>
  </si>
  <si>
    <t>Svrček Martin</t>
  </si>
  <si>
    <t>Fízeľ Márius</t>
  </si>
  <si>
    <t>Fízeľová Ema</t>
  </si>
  <si>
    <t>Maťašeje Benjamín</t>
  </si>
  <si>
    <t>Scheffel Oliver</t>
  </si>
  <si>
    <t>Tománková Patrícia</t>
  </si>
  <si>
    <t>Cmárová Lucia</t>
  </si>
  <si>
    <t>družstvo - boccia (BC1-2)</t>
  </si>
  <si>
    <t>družstvo - boccia (BC4)</t>
  </si>
  <si>
    <t>Ivan Dávid</t>
  </si>
  <si>
    <t>Jankechová Eliška</t>
  </si>
  <si>
    <t>Kánová Alena</t>
  </si>
  <si>
    <t>Král Tomáš</t>
  </si>
  <si>
    <t>Lovaš Peter</t>
  </si>
  <si>
    <t>Mezík Róbert</t>
  </si>
  <si>
    <t>Pavlík Marcel</t>
  </si>
  <si>
    <t>Riapoš Ján</t>
  </si>
  <si>
    <t>Trávníček Boris</t>
  </si>
  <si>
    <t>Tury Richard</t>
  </si>
  <si>
    <t>Rexová Alexandra + navádzač</t>
  </si>
  <si>
    <t>Sakál Samuel</t>
  </si>
  <si>
    <t>Vlhová Petra</t>
  </si>
  <si>
    <t>Pitoňáková Sára</t>
  </si>
  <si>
    <t>810 08  Bratislava</t>
  </si>
  <si>
    <r>
      <t xml:space="preserve">prevádzka
</t>
    </r>
    <r>
      <rPr>
        <b/>
        <sz val="8"/>
        <color indexed="56"/>
        <rFont val="Arial"/>
        <family val="2"/>
        <charset val="238"/>
      </rPr>
      <t>MAX.15%</t>
    </r>
  </si>
  <si>
    <r>
      <t xml:space="preserve">mládež 23
</t>
    </r>
    <r>
      <rPr>
        <b/>
        <sz val="8"/>
        <color theme="3"/>
        <rFont val="Arial"/>
        <family val="2"/>
        <charset val="238"/>
      </rPr>
      <t>MIN.20%</t>
    </r>
  </si>
  <si>
    <r>
      <t xml:space="preserve">talenty
</t>
    </r>
    <r>
      <rPr>
        <b/>
        <sz val="8"/>
        <color theme="3"/>
        <rFont val="Arial"/>
        <family val="2"/>
        <charset val="238"/>
      </rPr>
      <t>MIN.20%</t>
    </r>
  </si>
  <si>
    <r>
      <t xml:space="preserve">reprezentácia
</t>
    </r>
    <r>
      <rPr>
        <b/>
        <sz val="8"/>
        <color theme="3"/>
        <rFont val="Arial"/>
        <family val="2"/>
        <charset val="238"/>
      </rPr>
      <t>MIN.25%</t>
    </r>
  </si>
  <si>
    <r>
      <t xml:space="preserve">3. Vyplniť hárok  "Avízo - vratka" (len Prijímatelia, ktorí nevyčerpali celú sumu). </t>
    </r>
    <r>
      <rPr>
        <b/>
        <sz val="10"/>
        <color rgb="FFC00000"/>
        <rFont val="Arial"/>
        <family val="2"/>
        <charset val="238"/>
      </rPr>
      <t>V prípade vratky menšej ako 5 € (vrátane) za všetky účely spolu prijímateľ nevracia finančné prostriedky.</t>
    </r>
  </si>
  <si>
    <t>Richard Kollár</t>
  </si>
  <si>
    <t>Ján Germánus</t>
  </si>
  <si>
    <t>Kúpeľná 1843/81</t>
  </si>
  <si>
    <t>Bojnice</t>
  </si>
  <si>
    <t>972 01</t>
  </si>
  <si>
    <t>Jakub Krako</t>
  </si>
  <si>
    <t>Michal Krnáč, Miroslav Rusnák</t>
  </si>
  <si>
    <t>Zuzana Soldánová</t>
  </si>
  <si>
    <t>Pluhová 1662</t>
  </si>
  <si>
    <t>Rovinka</t>
  </si>
  <si>
    <t>900 41</t>
  </si>
  <si>
    <t>Milan Krajčo</t>
  </si>
  <si>
    <t>Anton Pospíšek, Jozef Tománek ml.</t>
  </si>
  <si>
    <t>jkolozsy@gmail.com; 33amadeus@gmail.com</t>
  </si>
  <si>
    <t>Kalinčiakova 14083/33</t>
  </si>
  <si>
    <t>SK00 0900 0000 0000 0000 0000</t>
  </si>
  <si>
    <t>Wolkrova 3335/4</t>
  </si>
  <si>
    <t>Herceg Miroslav</t>
  </si>
  <si>
    <t>Jedináková Miroslava</t>
  </si>
  <si>
    <t>Kubalová Tamara</t>
  </si>
  <si>
    <t>Lovašová Bibiana</t>
  </si>
  <si>
    <t>Piliarová Lucia</t>
  </si>
  <si>
    <t>Martikán Michal</t>
  </si>
  <si>
    <t>Novotná Kamila</t>
  </si>
  <si>
    <t>Iskhakov Arthur</t>
  </si>
  <si>
    <t>Straková Michaela</t>
  </si>
  <si>
    <t>štafeta - biatlon - ženy</t>
  </si>
  <si>
    <t>Mick Bruno</t>
  </si>
  <si>
    <t>Ninis Jozef</t>
  </si>
  <si>
    <t>Melicherová Nina</t>
  </si>
  <si>
    <t>podpora národného projektu športu pre všetkých so zameraním na mládež</t>
  </si>
  <si>
    <t>IBAN 1</t>
  </si>
  <si>
    <t>Slovenská asociácia taekwondo WT</t>
  </si>
  <si>
    <t xml:space="preserve">Košice </t>
  </si>
  <si>
    <t>prezident, viceprezident</t>
  </si>
  <si>
    <t>Miloslav Surgoš</t>
  </si>
  <si>
    <t>www.sbiz.sk</t>
  </si>
  <si>
    <t>lukas.kovac@sbiz.sk</t>
  </si>
  <si>
    <t>Lukáš Kováč</t>
  </si>
  <si>
    <t>Makovického 6/2</t>
  </si>
  <si>
    <t>Nábrežie armádneho generála Ludvíka Svobodu 4298/9</t>
  </si>
  <si>
    <t>Sophia Kanátová, Peter Pisoň</t>
  </si>
  <si>
    <t>421944318444; 421903270569</t>
  </si>
  <si>
    <t>športové pohybové tábory pre mládež</t>
  </si>
  <si>
    <t>IBAN 2</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</si>
  <si>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2026</t>
    </r>
    <r>
      <rPr>
        <sz val="8"/>
        <color indexed="8"/>
        <rFont val="Arial"/>
        <family val="2"/>
        <charset val="238"/>
      </rPr>
      <t xml:space="preserve">, v termíne </t>
    </r>
    <r>
      <rPr>
        <b/>
        <sz val="8"/>
        <color indexed="10"/>
        <rFont val="Arial"/>
        <family val="2"/>
        <charset val="238"/>
      </rPr>
      <t>od 01.01.2027 do 31.05.2027</t>
    </r>
  </si>
  <si>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2026</t>
    </r>
    <r>
      <rPr>
        <sz val="8"/>
        <color indexed="8"/>
        <rFont val="Arial"/>
        <family val="2"/>
        <charset val="238"/>
      </rPr>
      <t xml:space="preserve">, </t>
    </r>
    <r>
      <rPr>
        <sz val="8"/>
        <color indexed="10"/>
        <rFont val="Arial"/>
        <family val="2"/>
        <charset val="238"/>
      </rPr>
      <t xml:space="preserve">v termíne </t>
    </r>
    <r>
      <rPr>
        <b/>
        <sz val="8"/>
        <color indexed="10"/>
        <rFont val="Arial"/>
        <family val="2"/>
        <charset val="238"/>
      </rPr>
      <t>do 30.11.2026</t>
    </r>
  </si>
  <si>
    <t>Priebežné čerpanie a vyúčtovanie finančných prostriedkov poskytnutých zo štátneho rozpočtu v oblasti športu v roku 2026</t>
  </si>
  <si>
    <t>V1</t>
  </si>
  <si>
    <t>b) dolu podpísaná osoba/osoby je oprávnená/sú oprávnené v súlade so stanovami/zriaďovacou listinou na podpis vyúčtovania finančných prostriedkov poskytnutých v roku 2026,</t>
  </si>
  <si>
    <t>a - kriket - kapitálové výdavky</t>
  </si>
  <si>
    <t>k - kriket - rekonštrukcia haly v Čadci</t>
  </si>
  <si>
    <t>e - Národná súťaž v skúškach</t>
  </si>
  <si>
    <t>f - finančné odmeny športovcom a trénerom - Eleonóra Sihoťová</t>
  </si>
  <si>
    <t xml:space="preserve">f - finančné odmeny športovcom a trénerom -  Miroslav Hurban </t>
  </si>
  <si>
    <t>f - obnova turistických značkovaných trás a údržba turistických informačných miest</t>
  </si>
  <si>
    <t>124/2026</t>
  </si>
  <si>
    <t>100/2026</t>
  </si>
  <si>
    <t>121/2026</t>
  </si>
  <si>
    <t>125/2026</t>
  </si>
  <si>
    <t>126/2026</t>
  </si>
  <si>
    <t>128/2026</t>
  </si>
  <si>
    <t>270/2026</t>
  </si>
  <si>
    <t>274/2026</t>
  </si>
  <si>
    <t>275/2026</t>
  </si>
  <si>
    <t>280/2026</t>
  </si>
  <si>
    <t>190/2026</t>
  </si>
  <si>
    <t>250/2026</t>
  </si>
  <si>
    <t>251/2026</t>
  </si>
  <si>
    <t>J/2026-20</t>
  </si>
  <si>
    <t>DF2026/326</t>
  </si>
  <si>
    <t>DF2026/193</t>
  </si>
  <si>
    <t>199/2026</t>
  </si>
  <si>
    <t>235/2026</t>
  </si>
  <si>
    <t>206/2026</t>
  </si>
  <si>
    <t>207/2026</t>
  </si>
  <si>
    <t>305/20246</t>
  </si>
  <si>
    <t>301/2026</t>
  </si>
  <si>
    <t>330/2026</t>
  </si>
  <si>
    <t>300/2026</t>
  </si>
  <si>
    <t>V/2026/3</t>
  </si>
  <si>
    <t>DF2026/309</t>
  </si>
  <si>
    <t>R/2026/11</t>
  </si>
  <si>
    <t>40/2026</t>
  </si>
  <si>
    <t>89/2026</t>
  </si>
  <si>
    <t>310/2026</t>
  </si>
  <si>
    <t>32/2026</t>
  </si>
  <si>
    <t>25/2026</t>
  </si>
  <si>
    <t>288/2026</t>
  </si>
  <si>
    <t>13/2026</t>
  </si>
  <si>
    <t>66/2026</t>
  </si>
  <si>
    <t>361/2026</t>
  </si>
  <si>
    <t>98/2026</t>
  </si>
  <si>
    <t>PC2026/36</t>
  </si>
  <si>
    <t>380/2026</t>
  </si>
  <si>
    <t>390/2026</t>
  </si>
  <si>
    <t>400/2026</t>
  </si>
  <si>
    <t>D/258/2026</t>
  </si>
  <si>
    <t>DF100/9/2026</t>
  </si>
  <si>
    <t>V-2026-3</t>
  </si>
  <si>
    <t>DF2026/143</t>
  </si>
  <si>
    <t>4/2026/DU</t>
  </si>
  <si>
    <t>3852/2026</t>
  </si>
  <si>
    <t>cestovné - Cerová - Trnava a späť, 3.9.2026, 2 osoby</t>
  </si>
  <si>
    <t>zdravotné služby - Veľká cena Slovenska, Žilina, 1.1.2026 - 2.1.2026</t>
  </si>
  <si>
    <t>Hrubé mzdy vyplatené osobám (zamestnancom) vrátane odvodov zamestnávateľa za rok 2026
počet fyzických osôb: 5</t>
  </si>
  <si>
    <t>havarijné poistenie 1-3/2026, EČV BA 258 KK</t>
  </si>
  <si>
    <t>diaľničná nálepka na rok 2026</t>
  </si>
  <si>
    <t>nájom kancelárskych priestorov 2/2026</t>
  </si>
  <si>
    <t>regenerácia, 8 športovcov, 8/2026</t>
  </si>
  <si>
    <t xml:space="preserve">refundácia nákladov na základe zmluvy pre CTM Žilina: Okresné kolo v skúškach, 7.8.2026, Žilina, 43 osôb, z toho: 37 športovcov, 1 tréner, 1 strážna služba,  1 masér, 3 technickí pracovníci, úhrada nákladov za stravovanie </t>
  </si>
  <si>
    <t>upratovacie služby 5/2026</t>
  </si>
  <si>
    <t>poplatok medzinárodnej federácii za rok 2026</t>
  </si>
  <si>
    <t>členský poplatok za rok 2026</t>
  </si>
  <si>
    <t>prenájom optického kábla 3/2026</t>
  </si>
  <si>
    <t>poplatky za telefón, 7/2026</t>
  </si>
  <si>
    <t>PHM - služobné motorové vozidlo
EČV: BA 111 SA
Obdobie: 14.4. - 18.4.2026
Najazdené kilometre: 800 km</t>
  </si>
  <si>
    <t>trénerské služby 10/2026</t>
  </si>
  <si>
    <t>lyžiarsky servis - február 2026</t>
  </si>
  <si>
    <t>trénerské služby - 1.12-20.12.2026</t>
  </si>
  <si>
    <t>prenájom tenisového kurtu 1.2.2026</t>
  </si>
  <si>
    <t>doprava, BUS, 2.7.2026, 7.6.2021, 39 osôb</t>
  </si>
  <si>
    <t>cestovné, VLAK, Banská Bystrica - Košice, 3.7.2026, 8 osôb</t>
  </si>
  <si>
    <t>regenerácia 16.5.2026, 1 športovec</t>
  </si>
  <si>
    <t>trénerská činnosť 12/2026</t>
  </si>
  <si>
    <t xml:space="preserve">refundácia nákladov na základe zmluvy za centrum talentovanej mládeže Bošáca: sústredenie mladších žiačok, 30.6.-7.7.2026, Bardejov, ubytovanie, 12 osôb </t>
  </si>
  <si>
    <t>odmena športovcom za výsledky dosiahnuté v roku 2026</t>
  </si>
  <si>
    <t>PHM - služobné motorové vozidlo
EČV: BL 363 AA
Obdobie: 10.6.-15.6.2026
Najazdené kilometre: 600</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</si>
  <si>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01.01.2026 do 31.12.2026.</t>
    </r>
  </si>
  <si>
    <t>Aktualizovaná suma prostriedkov poskytnutých ministerstvom k dátumu</t>
  </si>
  <si>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01.01.2026 do 31.12.2026,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01.01.2026 do 31.12.2026, resp. v termíne, ktorý bol uvedený v zmluve/dodatku k zmluve o poskytnutí Finančných prostriedkov. Pri investíciách (kapitálové transfery) je termín použitia príspevku od 01.01.2026 do 31.03.2027. </t>
    </r>
  </si>
  <si>
    <r>
      <t xml:space="preserve">Upozornenie: </t>
    </r>
    <r>
      <rPr>
        <sz val="10"/>
        <rFont val="Arial"/>
        <family val="2"/>
        <charset val="238"/>
      </rPr>
      <t xml:space="preserve">V prípadoch, ak podľa zmluvy/dodatku k zmluve je  umožnené čerpať Finančné prostriedky, poskytnuté ako bežný transfer po 31.07.2026, v termíne do 31.03.2027,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2026 a zároveň sú uhradené do 28. februára 2027. </t>
    </r>
  </si>
  <si>
    <t>Termín: 3.9.2026</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</si>
  <si>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1/2026,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</si>
  <si>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VŽDY meno a priezvisko živnostníka (NIE napr. "osoba 1") s označením "živnostník", nakoľko ide o obchodné meno a príjem z podnikateľskej činnosti,</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</si>
  <si>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31.12.2026.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6/2026), dáta a pod.</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</si>
  <si>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výdavky refundované klubom v rovnakej forme a štruktúre ako ostatné účely uvedené v zmluve, vrátane názvu KLUBU, ktorému výdavok refunduje.</t>
    </r>
  </si>
  <si>
    <t>.......................................................................
JUDr. Dušan Hačko
poverený vykonávaním funkcie 
generálneho riaditeľa sekcie financovania športu
a štátnej športovej politiky</t>
  </si>
  <si>
    <t xml:space="preserve">V Bratislave dňa 22.01.2026
</t>
  </si>
  <si>
    <t>Číslo: 00730/2026</t>
  </si>
  <si>
    <t>Usmernenie k priebežnému čerpaniu a vyúčtovaniu finančných prostriedkov poskytnutých Ministerstvom cestovného ruchu a športu SR v oblasti športu
v roku 2026</t>
  </si>
  <si>
    <t>Bratislava 1</t>
  </si>
  <si>
    <t>Slovenská asociácia amerického futbalu, o.z.</t>
  </si>
  <si>
    <t>Bratislava 3</t>
  </si>
  <si>
    <t xml:space="preserve">Martin Čerňák </t>
  </si>
  <si>
    <t>president.scu@scu.sk; info@scu.sk</t>
  </si>
  <si>
    <t>canoe@canoe.sk</t>
  </si>
  <si>
    <t>Richard Galovič, Erik Vlček</t>
  </si>
  <si>
    <t>prezident, predseda</t>
  </si>
  <si>
    <t xml:space="preserve">Slovenská Muaythai Asociácia </t>
  </si>
  <si>
    <t>Mojmír Jankovič</t>
  </si>
  <si>
    <t>Simon Brunovský</t>
  </si>
  <si>
    <t>Nevädzova 806/5</t>
  </si>
  <si>
    <t>Bratislava 2</t>
  </si>
  <si>
    <t>Patrícia Repčíková</t>
  </si>
  <si>
    <t>Viliam Sabol; Alexandra Melková</t>
  </si>
  <si>
    <t>lazo@szlh.sk</t>
  </si>
  <si>
    <t>Studienka 175</t>
  </si>
  <si>
    <t>Studienka</t>
  </si>
  <si>
    <t>908 75</t>
  </si>
  <si>
    <t>sab.salova@gmail.com</t>
  </si>
  <si>
    <t>Sabína Šálová</t>
  </si>
  <si>
    <t>Komjatická 60</t>
  </si>
  <si>
    <t>940 02</t>
  </si>
  <si>
    <t>Jan Mészáros</t>
  </si>
  <si>
    <t>Košice-Lorinčík</t>
  </si>
  <si>
    <t>Ján Riapoš
Martina Balcová</t>
  </si>
  <si>
    <t>421905788436; 421918940356</t>
  </si>
  <si>
    <t>Teqballová federácia Slovenska</t>
  </si>
  <si>
    <t>Jazdecká 13198/1A</t>
  </si>
  <si>
    <t>Szakkayho 1</t>
  </si>
  <si>
    <t>boccia - kapitálové transfery</t>
  </si>
  <si>
    <t>boule lyonnaise - kapitálové transfery</t>
  </si>
  <si>
    <t>baseball - kapitálové transfery</t>
  </si>
  <si>
    <t>gymnastika - kapitálové transfery</t>
  </si>
  <si>
    <t>atletika - kapitálové transfery</t>
  </si>
  <si>
    <t>futbal - kapitálové transfery</t>
  </si>
  <si>
    <t>stolný tenis - kapitálové transfery</t>
  </si>
  <si>
    <t>streľba - kapitálové transfery</t>
  </si>
  <si>
    <t>tenis - kapitálové transfery</t>
  </si>
  <si>
    <t>biatlon - kapitálové transfery</t>
  </si>
  <si>
    <t>karate - kapitálové transfery</t>
  </si>
  <si>
    <t>ľadový hokej - kapitálové transfery</t>
  </si>
  <si>
    <t>teqball - kapitálové transfery</t>
  </si>
  <si>
    <t>šípky - kapitálové transfery</t>
  </si>
  <si>
    <t>Aktivity a úlohy v oblasti univerzitného športu v roku 2026</t>
  </si>
  <si>
    <t>Olympijské hry mládeže Dakar 2026</t>
  </si>
  <si>
    <t>Zimný Európsky olympijský festival mládeže Brašov 2027</t>
  </si>
  <si>
    <t>Ivana Krištofičová - 5. miesto</t>
  </si>
  <si>
    <t>Martina Antušeková - 5. miesto</t>
  </si>
  <si>
    <t>Rastislav Jelínek - 5. miesto</t>
  </si>
  <si>
    <t>Šimon Debnár - 8. miesto</t>
  </si>
  <si>
    <t>Tereza Birošová - 5. miesto</t>
  </si>
  <si>
    <t>Tereza Birošová - 6. miesto</t>
  </si>
  <si>
    <t>Thomas Keinath - 1. miesto</t>
  </si>
  <si>
    <t>Thomas Keinath a Marek Tutura - 8. miesto</t>
  </si>
  <si>
    <t>zabezpečenie účasti reprezentantov SR na XXV. ZOH v Miláne a Cortine d´Ampezzo</t>
  </si>
  <si>
    <t>zabezpečenie účasti reprezentantov SR na XIV. ZPH v Miláne a Cortine d´Ampezzo v roku 2026</t>
  </si>
  <si>
    <t xml:space="preserve">Novotná Eva </t>
  </si>
  <si>
    <t>Bóna Juraj</t>
  </si>
  <si>
    <t>Záhradníček Dávid</t>
  </si>
  <si>
    <t>družstvo - juniorky</t>
  </si>
  <si>
    <t>Ostrihoňová Nela</t>
  </si>
  <si>
    <t>Bartolčič Jakub</t>
  </si>
  <si>
    <t>Ďurčo Oskar</t>
  </si>
  <si>
    <t>Gavlider Alex</t>
  </si>
  <si>
    <t>Halčin Martin</t>
  </si>
  <si>
    <t>Kaláber Artur</t>
  </si>
  <si>
    <t>Záhorská Zara</t>
  </si>
  <si>
    <t>Ásványiová Veronika</t>
  </si>
  <si>
    <t>Krajčovičová Lea Anna</t>
  </si>
  <si>
    <t>Lajčáková Johana</t>
  </si>
  <si>
    <t>Markušová Tamara</t>
  </si>
  <si>
    <t>Vilímová Isabella</t>
  </si>
  <si>
    <t>Vilímová Mia</t>
  </si>
  <si>
    <t>Vojtko Milan</t>
  </si>
  <si>
    <t>Cully Rebeka</t>
  </si>
  <si>
    <t>dvojica - mix - skialpinizmus</t>
  </si>
  <si>
    <t>Kulanga Alex</t>
  </si>
  <si>
    <t>Dunajská Diana</t>
  </si>
  <si>
    <t>Čorejová Tereza</t>
  </si>
  <si>
    <t>Gymerská Lenka</t>
  </si>
  <si>
    <t>Hejčíková Nina</t>
  </si>
  <si>
    <t>Ledecká Daniela</t>
  </si>
  <si>
    <t>Perončíková Paula</t>
  </si>
  <si>
    <t>Zapletalová Emma</t>
  </si>
  <si>
    <t>Matejička Filip</t>
  </si>
  <si>
    <t>Batka Martin</t>
  </si>
  <si>
    <t>Majerníková Lea</t>
  </si>
  <si>
    <t>Popovičová Lea</t>
  </si>
  <si>
    <t xml:space="preserve">družstvo - juniori </t>
  </si>
  <si>
    <t>Hrbeková Danka</t>
  </si>
  <si>
    <t xml:space="preserve">dvojica - trap mix </t>
  </si>
  <si>
    <t xml:space="preserve">dvojica - VzPu mix </t>
  </si>
  <si>
    <t>Gese Teo</t>
  </si>
  <si>
    <t>družstvo - juniori - fleuret</t>
  </si>
  <si>
    <t>Schmiedlová Karolína Anna (MD)</t>
  </si>
  <si>
    <t>Šupová Kali</t>
  </si>
  <si>
    <t>Jurga Viktor</t>
  </si>
  <si>
    <t>Adamov Šimon</t>
  </si>
  <si>
    <t>Kuzmina Anastasia</t>
  </si>
  <si>
    <t>Remeňová Mária</t>
  </si>
  <si>
    <t>štafeta - biatlon - single mix</t>
  </si>
  <si>
    <t>Čerňanská Viktória</t>
  </si>
  <si>
    <t>Mokrášová Lucia</t>
  </si>
  <si>
    <t>Šmelíková Tamara</t>
  </si>
  <si>
    <t>Bosman Christían</t>
  </si>
  <si>
    <t>Praxová Viktória</t>
  </si>
  <si>
    <t>Špitzová Desana</t>
  </si>
  <si>
    <t>Ivan Denis</t>
  </si>
  <si>
    <t>Lacová Lilian</t>
  </si>
  <si>
    <t>dvojica - mix</t>
  </si>
  <si>
    <t>Strculová Emma</t>
  </si>
  <si>
    <t>Cenek Tomáš</t>
  </si>
  <si>
    <t>Danielová Mária</t>
  </si>
  <si>
    <t>Fričová Nikola</t>
  </si>
  <si>
    <t xml:space="preserve">Haraus Miroslav + navádzač </t>
  </si>
  <si>
    <t>Hinds Peter</t>
  </si>
  <si>
    <t>Jančová Rebeka</t>
  </si>
  <si>
    <t>Kapustík Hektor</t>
  </si>
  <si>
    <t>Kapustíková Kira Mária</t>
  </si>
  <si>
    <t>Mesíková Tamara</t>
  </si>
  <si>
    <t>Nováček Adam</t>
  </si>
  <si>
    <t>Šrobová Katarína</t>
  </si>
  <si>
    <t>Žampa Andreas</t>
  </si>
  <si>
    <t>37894021</t>
  </si>
  <si>
    <t>ASOCIÁCIA MAŽORETKOVÉHO ŠPORTU SLOVENSKO</t>
  </si>
  <si>
    <t>Rozkvet 2073/155</t>
  </si>
  <si>
    <t>www.amas.sk</t>
  </si>
  <si>
    <t>elllapb@gmail.com</t>
  </si>
  <si>
    <t>Elena Martinková</t>
  </si>
  <si>
    <t>SK55 7500 0000 0040 3499 6617</t>
  </si>
  <si>
    <t>50642804</t>
  </si>
  <si>
    <t>iCompete Natural Slovakia</t>
  </si>
  <si>
    <t>Jesenského 71</t>
  </si>
  <si>
    <t xml:space="preserve">www.icn.sk </t>
  </si>
  <si>
    <t>icn@icn.sk</t>
  </si>
  <si>
    <t>René Tomášek</t>
  </si>
  <si>
    <t xml:space="preserve">prezident </t>
  </si>
  <si>
    <t>SK84 7500 0000 0040 3183 7581</t>
  </si>
  <si>
    <t>42269423</t>
  </si>
  <si>
    <t>MAMMAL - Slovenský zväz MMA</t>
  </si>
  <si>
    <t>Židovská 298/19</t>
  </si>
  <si>
    <t>811 01</t>
  </si>
  <si>
    <t>www.mammal.sk</t>
  </si>
  <si>
    <t>info@mammal.sk; marek.herda@mammal.sk</t>
  </si>
  <si>
    <t>Marek Herda</t>
  </si>
  <si>
    <t>Jana Gurová</t>
  </si>
  <si>
    <t>SK90 0200 0000 0049 7897 1855</t>
  </si>
  <si>
    <t>OCRA Slovakia</t>
  </si>
  <si>
    <t>Kadnárova 2512/17</t>
  </si>
  <si>
    <t>831 52</t>
  </si>
  <si>
    <t>www.ocraslovakia.sk</t>
  </si>
  <si>
    <t>martin.raffay@gmail.com</t>
  </si>
  <si>
    <t>Martin Raffay</t>
  </si>
  <si>
    <t>Richard Zavadil</t>
  </si>
  <si>
    <t>SK69 1100 0000 0029 4520 3666</t>
  </si>
  <si>
    <t>45009660</t>
  </si>
  <si>
    <t>Slovenská asociácia naturálnej kulturistiky</t>
  </si>
  <si>
    <t>Štefániková 3509/20</t>
  </si>
  <si>
    <t>Michalovce</t>
  </si>
  <si>
    <t>071 01</t>
  </si>
  <si>
    <t>www.sank.sk</t>
  </si>
  <si>
    <t>rigosank@gmail.com</t>
  </si>
  <si>
    <t>Viliam Rigo</t>
  </si>
  <si>
    <t>SK83 0900 0000 0051 5460 0722</t>
  </si>
  <si>
    <t>31929931</t>
  </si>
  <si>
    <t>SLOVENSKÁ ASOCIÁCIA ZLATOKOPOV</t>
  </si>
  <si>
    <t>Ulica R. Jašíka 3004/1D</t>
  </si>
  <si>
    <t>https://ryzovaniezlata.sk/</t>
  </si>
  <si>
    <t>asociaciazlatokopov@gmail.com</t>
  </si>
  <si>
    <t>František Küffer</t>
  </si>
  <si>
    <t>SK81 0900 0000 0052 3329 5500</t>
  </si>
  <si>
    <t>SLOVENSKÁ CYKLOTRIALOVÁ ÚNIA</t>
  </si>
  <si>
    <t>Štefánikova 4445</t>
  </si>
  <si>
    <t>Poprad</t>
  </si>
  <si>
    <t>058 01</t>
  </si>
  <si>
    <t>https://slovakbiketrial.sk/</t>
  </si>
  <si>
    <t>stefan@pcola.sk</t>
  </si>
  <si>
    <t>Štefan Pčola</t>
  </si>
  <si>
    <t>Mgr. Štefan Pčola</t>
  </si>
  <si>
    <t>421,905,607,646</t>
  </si>
  <si>
    <t>SK82 7500 0000 0040 2786 8668</t>
  </si>
  <si>
    <t>Slovenská Escrima Wing Tsun Organizácia (SEWTO)</t>
  </si>
  <si>
    <t>Rožňavská 856/10</t>
  </si>
  <si>
    <t>Rimavská Sobota</t>
  </si>
  <si>
    <t>979 01</t>
  </si>
  <si>
    <t>www.sewto.sk</t>
  </si>
  <si>
    <t>kuvik@devik.sk</t>
  </si>
  <si>
    <t xml:space="preserve">	Marian Kuvik</t>
  </si>
  <si>
    <t>Marian Kuvik</t>
  </si>
  <si>
    <t>SK71 7500 0000 0040 3002 0617</t>
  </si>
  <si>
    <t>Slovenská federácia karate a bojových umení</t>
  </si>
  <si>
    <t>Miletičova 3/A</t>
  </si>
  <si>
    <t>www.karate-slovakia.sk</t>
  </si>
  <si>
    <t>info@karate-slovakia.sk</t>
  </si>
  <si>
    <t>Daniel Baran</t>
  </si>
  <si>
    <t>Peter Kotásek</t>
  </si>
  <si>
    <t>SK51 0200 0000 0011 8096 9955</t>
  </si>
  <si>
    <t>Slovenská footgolfová asociácia</t>
  </si>
  <si>
    <t>Medveďovej 13</t>
  </si>
  <si>
    <t>851 04</t>
  </si>
  <si>
    <t>www.sfga.sk</t>
  </si>
  <si>
    <t>info@sfga.sk</t>
  </si>
  <si>
    <t>Viliam Nemčko</t>
  </si>
  <si>
    <t>Tomáš Bartko</t>
  </si>
  <si>
    <t>SK72 1111 0000 0014 6314 7011</t>
  </si>
  <si>
    <t>00603091</t>
  </si>
  <si>
    <t>Slovenská hokejbalová únia</t>
  </si>
  <si>
    <t>www.hokejbal.sk</t>
  </si>
  <si>
    <t>hokejbal@hokejbal.sk</t>
  </si>
  <si>
    <t>Miroslav Dragun</t>
  </si>
  <si>
    <t>SK77 0200 0000 0017 8572 3456</t>
  </si>
  <si>
    <t>36075809</t>
  </si>
  <si>
    <t>Slovenská lukostrelecká asociácia 3D</t>
  </si>
  <si>
    <t>Trnovec nad Váhom 1040</t>
  </si>
  <si>
    <t xml:space="preserve">Trnovec nad Váhom  </t>
  </si>
  <si>
    <t>825 71</t>
  </si>
  <si>
    <t>www.archery3d.sk</t>
  </si>
  <si>
    <t>info@archery3d.sk</t>
  </si>
  <si>
    <t>Jana Harabinová</t>
  </si>
  <si>
    <t>SK63 8330 0000 0020 0175 2748</t>
  </si>
  <si>
    <t>Slovenská nohejbalová asociácia</t>
  </si>
  <si>
    <t>Olympijské námestie 14290/2</t>
  </si>
  <si>
    <t>www.nohejbalsk.com</t>
  </si>
  <si>
    <t>nohejbal.sna@gmail.com</t>
  </si>
  <si>
    <t>Miroslav Kováč</t>
  </si>
  <si>
    <t>SK75 0200 0000 0017 8646 8258</t>
  </si>
  <si>
    <t>Slovenský kolkársky zväz</t>
  </si>
  <si>
    <t>Štúrova 1158/22</t>
  </si>
  <si>
    <t>Piešťany</t>
  </si>
  <si>
    <t>921 01</t>
  </si>
  <si>
    <t>www.kolky.sk</t>
  </si>
  <si>
    <t>sekretariat@kolky.sk</t>
  </si>
  <si>
    <t>Štefan Kočan</t>
  </si>
  <si>
    <t>Eva Ondrejkovičová</t>
  </si>
  <si>
    <t>SK56 0200 0000 0017 8579 0958</t>
  </si>
  <si>
    <t>Slovenský zväz hasičského športu</t>
  </si>
  <si>
    <t>Nám.požiarnikov 1</t>
  </si>
  <si>
    <t>https://www.slovakiafiresport.sk/</t>
  </si>
  <si>
    <t>szhspredseda@gmail.com</t>
  </si>
  <si>
    <t>Miroslav Ryba</t>
  </si>
  <si>
    <t>Ján Borievka</t>
  </si>
  <si>
    <t>SK47 5600 0000 0075 9729 6001</t>
  </si>
  <si>
    <t>36070351</t>
  </si>
  <si>
    <t>Slovenský zväz integrovaného tanca a tanečného športu</t>
  </si>
  <si>
    <t xml:space="preserve">	Janotova 14</t>
  </si>
  <si>
    <t>841 05</t>
  </si>
  <si>
    <t>www.sztsv.org</t>
  </si>
  <si>
    <t>sztsv@sztsv.sk</t>
  </si>
  <si>
    <t>Martin Dait</t>
  </si>
  <si>
    <t>SK61 0900 0000 0001 7816 8214</t>
  </si>
  <si>
    <t>Slovenský zväz malého futbalu</t>
  </si>
  <si>
    <t>Ružinovská 28</t>
  </si>
  <si>
    <t>www.malyfutbal.sk</t>
  </si>
  <si>
    <t>peter.kralik@malyfutbal.sk</t>
  </si>
  <si>
    <t>Peter Králik</t>
  </si>
  <si>
    <t>SK19 1100 0000 0029 4108 0902</t>
  </si>
  <si>
    <t>37938941</t>
  </si>
  <si>
    <t>Slovenský zväz Taekwon-Do ITF</t>
  </si>
  <si>
    <t>Trnavská 18</t>
  </si>
  <si>
    <t>Smolenice</t>
  </si>
  <si>
    <t>919 04</t>
  </si>
  <si>
    <t>www.sztkd-itf.sk</t>
  </si>
  <si>
    <t>sztkditf@gmail.com</t>
  </si>
  <si>
    <t>Ladislav Huňady</t>
  </si>
  <si>
    <t>SK27 1100 0000 0026 2903 9227</t>
  </si>
  <si>
    <t>31945732</t>
  </si>
  <si>
    <t>ZVÄZ ŠPORTOVEJ KYNOLÓGIE SR</t>
  </si>
  <si>
    <t>Partizánska cesta 6883/97</t>
  </si>
  <si>
    <t>www.zsksr.sk</t>
  </si>
  <si>
    <t>veronika.piatrova@zsksr.sk</t>
  </si>
  <si>
    <t>Juraj Štaudinger</t>
  </si>
  <si>
    <t>Veronika Piatrová</t>
  </si>
  <si>
    <t>SK76 1100 0000 0026 2648 0455</t>
  </si>
  <si>
    <t>a - letecké športy - bežné transfery</t>
  </si>
  <si>
    <t>Bankový poplatok</t>
  </si>
  <si>
    <t>00151653</t>
  </si>
  <si>
    <t>Slovenská sporiteľňa a.s.</t>
  </si>
  <si>
    <t>B8-001-002</t>
  </si>
  <si>
    <t>B8-002-009</t>
  </si>
  <si>
    <t>DF2601-011</t>
  </si>
  <si>
    <t>2026058</t>
  </si>
  <si>
    <t>Refundácia nákladov na štartovné poplatky na MS leteckých modelárov 3.-8.5.2026, Perth (AU)</t>
  </si>
  <si>
    <t>51027097</t>
  </si>
  <si>
    <t>Letecko-raketomodelárska asociácia Slovenska</t>
  </si>
  <si>
    <t>DF2602-002</t>
  </si>
  <si>
    <t>E006/2026</t>
  </si>
  <si>
    <t>40391639</t>
  </si>
  <si>
    <t>Mgr. Ľubomír Striežovský</t>
  </si>
  <si>
    <t>Služby portálu www.sport-info.sk na rok 2026</t>
  </si>
  <si>
    <t>IDrep2602-001</t>
  </si>
  <si>
    <t>Hrubé mzdy vyplatené osobám (zamestnancom) vrátane odvodov zamestnávateľa
počet fyzických osôb: 1
obdobie: január 2026</t>
  </si>
  <si>
    <t>osoba1</t>
  </si>
  <si>
    <t>IDrep2602-002</t>
  </si>
  <si>
    <t>Štartovné - MS v bezmotorovom lietaní - WGC 2026, 16.-30.5.2026, Czestochowa (PL), Divok, Foltín, Jakubčák/Sulírová</t>
  </si>
  <si>
    <t>Czestochowa Aeroclub (PL)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</si>
</sst>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90"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u/>
      <sz val="11"/>
      <color theme="10"/>
      <name val="Calibri"/>
      <family val="2"/>
      <charset val="238"/>
      <scheme val="minor"/>
    </font>
    <font>
      <b/>
      <sz val="8"/>
      <color theme="3"/>
      <name val="Arial"/>
      <family val="2"/>
      <charset val="238"/>
    </font>
    <font>
      <b/>
      <sz val="10"/>
      <color rgb="FFC00000"/>
      <name val="Arial"/>
      <family val="2"/>
      <charset val="238"/>
    </font>
    <font>
      <sz val="8"/>
      <color rgb="FF000000"/>
      <name val="Arial"/>
      <family val="2"/>
      <charset val="238"/>
    </font>
    <font>
      <b/>
      <sz val="11"/>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41" fillId="0" borderId="0" applyNumberFormat="0" applyFill="0" applyBorder="0" applyAlignment="0" applyProtection="0"/>
    <xf numFmtId="0" fontId="42" fillId="0" borderId="0" applyBorder="0" applyProtection="0"/>
    <xf numFmtId="0" fontId="7" fillId="0" borderId="0"/>
    <xf numFmtId="0" fontId="43" fillId="0" borderId="0"/>
    <xf numFmtId="0" fontId="43" fillId="0" borderId="0"/>
    <xf numFmtId="0" fontId="43" fillId="0" borderId="0"/>
    <xf numFmtId="0" fontId="43" fillId="0" borderId="0"/>
    <xf numFmtId="0" fontId="44" fillId="0" borderId="0"/>
    <xf numFmtId="0" fontId="7" fillId="0" borderId="0"/>
    <xf numFmtId="0" fontId="45" fillId="0" borderId="0"/>
    <xf numFmtId="0" fontId="45" fillId="0" borderId="0"/>
    <xf numFmtId="0" fontId="7" fillId="0" borderId="0"/>
    <xf numFmtId="0" fontId="45" fillId="0" borderId="0"/>
    <xf numFmtId="0" fontId="45" fillId="0" borderId="0"/>
    <xf numFmtId="0" fontId="46" fillId="0" borderId="0"/>
    <xf numFmtId="0" fontId="7" fillId="0" borderId="0"/>
    <xf numFmtId="0" fontId="40" fillId="0" borderId="0"/>
    <xf numFmtId="0" fontId="45" fillId="0" borderId="0"/>
    <xf numFmtId="0" fontId="7" fillId="0" borderId="0"/>
    <xf numFmtId="0" fontId="45" fillId="0" borderId="0"/>
    <xf numFmtId="0" fontId="45" fillId="0" borderId="0"/>
    <xf numFmtId="0" fontId="7" fillId="0" borderId="0"/>
    <xf numFmtId="0" fontId="44" fillId="0" borderId="0"/>
    <xf numFmtId="0" fontId="47" fillId="0" borderId="0"/>
    <xf numFmtId="0" fontId="19" fillId="0" borderId="0"/>
    <xf numFmtId="0" fontId="48" fillId="0" borderId="0"/>
    <xf numFmtId="0" fontId="49" fillId="0" borderId="0"/>
    <xf numFmtId="0" fontId="45" fillId="0" borderId="0"/>
    <xf numFmtId="0" fontId="45" fillId="0" borderId="0"/>
    <xf numFmtId="0" fontId="45" fillId="0" borderId="0"/>
    <xf numFmtId="0" fontId="85" fillId="0" borderId="0" applyNumberFormat="0" applyFill="0" applyBorder="0" applyAlignment="0" applyProtection="0"/>
  </cellStyleXfs>
  <cellXfs count="384">
    <xf numFmtId="0" fontId="0" fillId="0" borderId="0" xfId="0"/>
    <xf numFmtId="0" fontId="50" fillId="0" borderId="0" xfId="0" applyFont="1"/>
    <xf numFmtId="0" fontId="50" fillId="4" borderId="0" xfId="0" applyFont="1" applyFill="1"/>
    <xf numFmtId="0" fontId="52" fillId="0" borderId="0" xfId="0" applyFont="1" applyAlignment="1">
      <alignment vertical="top"/>
    </xf>
    <xf numFmtId="0" fontId="52" fillId="0" borderId="0" xfId="0" applyFont="1" applyAlignment="1">
      <alignment horizontal="center" vertical="center"/>
    </xf>
    <xf numFmtId="0" fontId="52"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3"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4"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3"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3"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5"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5" fillId="3" borderId="0" xfId="0" applyFont="1" applyFill="1" applyAlignment="1">
      <alignment horizontal="right" vertical="center"/>
    </xf>
    <xf numFmtId="0" fontId="56" fillId="3" borderId="0" xfId="0" applyFont="1" applyFill="1" applyAlignment="1">
      <alignment horizontal="center"/>
    </xf>
    <xf numFmtId="4" fontId="56" fillId="3" borderId="0" xfId="0" applyNumberFormat="1" applyFont="1" applyFill="1" applyAlignment="1">
      <alignment horizontal="center"/>
    </xf>
    <xf numFmtId="3" fontId="56" fillId="3" borderId="0" xfId="0" applyNumberFormat="1" applyFont="1" applyFill="1" applyAlignment="1">
      <alignment horizontal="center"/>
    </xf>
    <xf numFmtId="0" fontId="56" fillId="3" borderId="0" xfId="0" applyFont="1" applyFill="1"/>
    <xf numFmtId="0" fontId="57" fillId="3" borderId="0" xfId="0" applyFont="1" applyFill="1"/>
    <xf numFmtId="0" fontId="51" fillId="3" borderId="0" xfId="0" applyFont="1" applyFill="1"/>
    <xf numFmtId="4" fontId="57" fillId="3" borderId="0" xfId="0" applyNumberFormat="1" applyFont="1" applyFill="1"/>
    <xf numFmtId="0" fontId="58" fillId="3" borderId="0" xfId="0" applyFont="1" applyFill="1" applyProtection="1">
      <protection locked="0"/>
    </xf>
    <xf numFmtId="0" fontId="59" fillId="3" borderId="0" xfId="0" applyFont="1" applyFill="1" applyProtection="1">
      <protection locked="0"/>
    </xf>
    <xf numFmtId="0" fontId="60" fillId="3" borderId="0" xfId="0" applyFont="1" applyFill="1"/>
    <xf numFmtId="0" fontId="59" fillId="3" borderId="0" xfId="0" applyFont="1" applyFill="1"/>
    <xf numFmtId="0" fontId="58" fillId="3" borderId="0" xfId="0" applyFont="1" applyFill="1"/>
    <xf numFmtId="0" fontId="61" fillId="3" borderId="0" xfId="0" applyFont="1" applyFill="1"/>
    <xf numFmtId="0" fontId="53" fillId="3" borderId="0" xfId="0" applyFont="1" applyFill="1"/>
    <xf numFmtId="0" fontId="58" fillId="3" borderId="2" xfId="0" applyFont="1" applyFill="1" applyBorder="1" applyProtection="1">
      <protection locked="0"/>
    </xf>
    <xf numFmtId="0" fontId="58" fillId="3" borderId="3" xfId="0" applyFont="1" applyFill="1" applyBorder="1" applyProtection="1">
      <protection locked="0"/>
    </xf>
    <xf numFmtId="0" fontId="58" fillId="3" borderId="4" xfId="0" applyFont="1" applyFill="1" applyBorder="1" applyProtection="1">
      <protection locked="0"/>
    </xf>
    <xf numFmtId="0" fontId="58" fillId="3" borderId="5" xfId="0" applyFont="1" applyFill="1" applyBorder="1" applyProtection="1">
      <protection locked="0"/>
    </xf>
    <xf numFmtId="0" fontId="58" fillId="3" borderId="6" xfId="0" applyFont="1" applyFill="1" applyBorder="1" applyProtection="1">
      <protection locked="0"/>
    </xf>
    <xf numFmtId="0" fontId="58" fillId="3" borderId="7" xfId="0" applyFont="1" applyFill="1" applyBorder="1" applyProtection="1">
      <protection locked="0"/>
    </xf>
    <xf numFmtId="0" fontId="58" fillId="3" borderId="8" xfId="0" applyFont="1" applyFill="1" applyBorder="1" applyProtection="1">
      <protection locked="0"/>
    </xf>
    <xf numFmtId="0" fontId="58" fillId="9" borderId="8" xfId="0" applyFont="1" applyFill="1" applyBorder="1" applyProtection="1">
      <protection locked="0"/>
    </xf>
    <xf numFmtId="0" fontId="58" fillId="10" borderId="5" xfId="0" applyFont="1" applyFill="1" applyBorder="1" applyProtection="1">
      <protection locked="0"/>
    </xf>
    <xf numFmtId="0" fontId="58" fillId="10" borderId="6" xfId="0" applyFont="1" applyFill="1" applyBorder="1" applyProtection="1">
      <protection locked="0"/>
    </xf>
    <xf numFmtId="0" fontId="58" fillId="10" borderId="7" xfId="0" applyFont="1" applyFill="1" applyBorder="1" applyProtection="1">
      <protection locked="0"/>
    </xf>
    <xf numFmtId="0" fontId="58" fillId="10" borderId="8" xfId="0" applyFont="1" applyFill="1" applyBorder="1" applyProtection="1">
      <protection locked="0"/>
    </xf>
    <xf numFmtId="0" fontId="58" fillId="3" borderId="9" xfId="0" applyFont="1" applyFill="1" applyBorder="1" applyProtection="1">
      <protection locked="0"/>
    </xf>
    <xf numFmtId="0" fontId="58" fillId="3" borderId="10" xfId="0" applyFont="1" applyFill="1" applyBorder="1" applyProtection="1">
      <protection locked="0"/>
    </xf>
    <xf numFmtId="0" fontId="58" fillId="10" borderId="11" xfId="0" applyFont="1" applyFill="1" applyBorder="1" applyProtection="1">
      <protection locked="0"/>
    </xf>
    <xf numFmtId="0" fontId="58" fillId="10" borderId="10" xfId="0" applyFont="1" applyFill="1" applyBorder="1" applyProtection="1">
      <protection locked="0"/>
    </xf>
    <xf numFmtId="0" fontId="58"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7" fillId="3" borderId="0" xfId="0" applyFont="1" applyFill="1" applyAlignment="1">
      <alignment horizontal="left"/>
    </xf>
    <xf numFmtId="0" fontId="1" fillId="3" borderId="1" xfId="0" applyFont="1" applyFill="1" applyBorder="1" applyAlignment="1">
      <alignment horizontal="left" vertical="top" wrapText="1"/>
    </xf>
    <xf numFmtId="0" fontId="57"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2" fillId="5" borderId="0" xfId="0" applyFont="1" applyFill="1" applyAlignment="1">
      <alignment vertical="top"/>
    </xf>
    <xf numFmtId="0" fontId="62" fillId="5" borderId="0" xfId="0" applyFont="1" applyFill="1" applyAlignment="1">
      <alignment vertical="top" wrapText="1"/>
    </xf>
    <xf numFmtId="0" fontId="0" fillId="5" borderId="0" xfId="0" applyFill="1" applyAlignment="1">
      <alignment vertical="top"/>
    </xf>
    <xf numFmtId="0" fontId="25" fillId="5" borderId="0" xfId="0" applyFont="1" applyFill="1" applyAlignment="1">
      <alignment vertical="top"/>
    </xf>
    <xf numFmtId="0" fontId="52" fillId="5" borderId="0" xfId="0" applyFont="1" applyFill="1" applyAlignment="1">
      <alignment vertical="top" wrapText="1"/>
    </xf>
    <xf numFmtId="0" fontId="50"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2" fillId="5" borderId="16" xfId="0" applyFont="1" applyFill="1" applyBorder="1" applyAlignment="1">
      <alignment vertical="top"/>
    </xf>
    <xf numFmtId="0" fontId="62" fillId="5" borderId="17" xfId="0" applyFont="1" applyFill="1" applyBorder="1" applyAlignment="1">
      <alignment vertical="top"/>
    </xf>
    <xf numFmtId="0" fontId="62" fillId="5" borderId="18" xfId="0" applyFont="1" applyFill="1" applyBorder="1" applyAlignment="1">
      <alignment vertical="top"/>
    </xf>
    <xf numFmtId="0" fontId="62" fillId="5" borderId="19" xfId="0" applyFont="1" applyFill="1" applyBorder="1" applyAlignment="1">
      <alignment vertical="top"/>
    </xf>
    <xf numFmtId="165" fontId="25" fillId="11" borderId="1" xfId="0" applyNumberFormat="1" applyFont="1" applyFill="1" applyBorder="1" applyAlignment="1" applyProtection="1">
      <alignment horizontal="left" vertical="top"/>
      <protection locked="0"/>
    </xf>
    <xf numFmtId="4" fontId="25" fillId="11" borderId="1" xfId="0" applyNumberFormat="1" applyFont="1" applyFill="1" applyBorder="1" applyAlignment="1" applyProtection="1">
      <alignment horizontal="left" vertical="top"/>
      <protection locked="0"/>
    </xf>
    <xf numFmtId="0" fontId="25" fillId="11" borderId="1" xfId="0" applyFont="1" applyFill="1" applyBorder="1" applyAlignment="1" applyProtection="1">
      <alignment vertical="top"/>
      <protection locked="0"/>
    </xf>
    <xf numFmtId="0" fontId="6" fillId="3" borderId="0" xfId="0" applyFont="1" applyFill="1" applyAlignment="1">
      <alignment horizontal="right" vertical="top"/>
    </xf>
    <xf numFmtId="0" fontId="57" fillId="3" borderId="1" xfId="0" applyFont="1" applyFill="1" applyBorder="1" applyAlignment="1">
      <alignment horizontal="left"/>
    </xf>
    <xf numFmtId="49" fontId="8" fillId="12" borderId="1" xfId="22" applyNumberFormat="1" applyFont="1" applyFill="1" applyBorder="1" applyAlignment="1">
      <alignment horizontal="center" vertical="center" wrapText="1"/>
    </xf>
    <xf numFmtId="0" fontId="8" fillId="12" borderId="1" xfId="22" applyFont="1" applyFill="1" applyBorder="1" applyAlignment="1">
      <alignment horizontal="center" vertical="center" wrapText="1"/>
    </xf>
    <xf numFmtId="3" fontId="8" fillId="12" borderId="1" xfId="22" applyNumberFormat="1" applyFont="1" applyFill="1" applyBorder="1" applyAlignment="1">
      <alignment horizontal="center" vertical="center" wrapText="1"/>
    </xf>
    <xf numFmtId="49" fontId="63" fillId="12" borderId="1" xfId="17" applyNumberFormat="1" applyFont="1" applyFill="1" applyBorder="1" applyAlignment="1">
      <alignment horizontal="center" vertical="center" wrapText="1"/>
    </xf>
    <xf numFmtId="49" fontId="52" fillId="5" borderId="1" xfId="17" applyNumberFormat="1" applyFont="1" applyFill="1" applyBorder="1" applyAlignment="1">
      <alignment vertical="top"/>
    </xf>
    <xf numFmtId="0" fontId="52" fillId="0" borderId="1" xfId="0" applyFont="1" applyBorder="1" applyAlignment="1">
      <alignment vertical="top"/>
    </xf>
    <xf numFmtId="0" fontId="63" fillId="12" borderId="1" xfId="17" applyFont="1" applyFill="1" applyBorder="1" applyAlignment="1">
      <alignment horizontal="center" vertical="center" wrapText="1"/>
    </xf>
    <xf numFmtId="0" fontId="52" fillId="5" borderId="1" xfId="17" applyFont="1" applyFill="1" applyBorder="1" applyAlignment="1">
      <alignment vertical="top"/>
    </xf>
    <xf numFmtId="3" fontId="63" fillId="12" borderId="1" xfId="17" applyNumberFormat="1" applyFont="1" applyFill="1" applyBorder="1" applyAlignment="1">
      <alignment horizontal="center" vertical="center" wrapText="1"/>
    </xf>
    <xf numFmtId="9" fontId="63" fillId="12" borderId="1" xfId="17" applyNumberFormat="1" applyFont="1" applyFill="1" applyBorder="1" applyAlignment="1">
      <alignment horizontal="center" vertical="center" wrapText="1"/>
    </xf>
    <xf numFmtId="3" fontId="52" fillId="5" borderId="1" xfId="17" applyNumberFormat="1" applyFont="1" applyFill="1" applyBorder="1" applyAlignment="1">
      <alignment vertical="top"/>
    </xf>
    <xf numFmtId="9" fontId="52"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4" fillId="3" borderId="0" xfId="0" applyFont="1" applyFill="1"/>
    <xf numFmtId="0" fontId="65"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2" fillId="5" borderId="1" xfId="17" applyNumberFormat="1" applyFont="1" applyFill="1" applyBorder="1"/>
    <xf numFmtId="49" fontId="52" fillId="5" borderId="0" xfId="17" applyNumberFormat="1" applyFont="1" applyFill="1"/>
    <xf numFmtId="0" fontId="52" fillId="5" borderId="0" xfId="17" applyFont="1" applyFill="1"/>
    <xf numFmtId="0" fontId="52" fillId="5" borderId="1" xfId="17" applyFont="1" applyFill="1" applyBorder="1"/>
    <xf numFmtId="3" fontId="52" fillId="0" borderId="1" xfId="17" applyNumberFormat="1" applyFont="1" applyBorder="1"/>
    <xf numFmtId="3" fontId="52" fillId="5" borderId="1" xfId="17" applyNumberFormat="1" applyFont="1" applyFill="1" applyBorder="1"/>
    <xf numFmtId="3" fontId="52" fillId="5" borderId="0" xfId="17" applyNumberFormat="1" applyFont="1" applyFill="1"/>
    <xf numFmtId="9" fontId="52" fillId="5" borderId="0" xfId="17" applyNumberFormat="1" applyFont="1" applyFill="1"/>
    <xf numFmtId="0" fontId="52" fillId="5" borderId="1" xfId="17" applyFont="1" applyFill="1" applyBorder="1" applyAlignment="1">
      <alignment vertical="top" wrapText="1"/>
    </xf>
    <xf numFmtId="3" fontId="52" fillId="0" borderId="1" xfId="0" applyNumberFormat="1" applyFont="1" applyBorder="1"/>
    <xf numFmtId="49" fontId="52" fillId="0" borderId="1" xfId="0" applyNumberFormat="1" applyFont="1" applyBorder="1" applyAlignment="1">
      <alignment vertical="top"/>
    </xf>
    <xf numFmtId="0" fontId="50" fillId="5" borderId="0" xfId="0" applyFont="1" applyFill="1" applyAlignment="1">
      <alignment horizontal="right" vertical="top"/>
    </xf>
    <xf numFmtId="0" fontId="50" fillId="5" borderId="0" xfId="0" applyFont="1" applyFill="1" applyAlignment="1">
      <alignment horizontal="left" vertical="top"/>
    </xf>
    <xf numFmtId="0" fontId="23" fillId="5" borderId="1" xfId="0" applyFont="1" applyFill="1" applyBorder="1" applyAlignment="1">
      <alignment vertical="top" wrapText="1"/>
    </xf>
    <xf numFmtId="0" fontId="52" fillId="5" borderId="1" xfId="17" applyFont="1" applyFill="1" applyBorder="1" applyAlignment="1">
      <alignment wrapText="1"/>
    </xf>
    <xf numFmtId="0" fontId="52"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2"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2"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2" fillId="5" borderId="20" xfId="0" applyFont="1" applyFill="1" applyBorder="1" applyAlignment="1">
      <alignment vertical="top"/>
    </xf>
    <xf numFmtId="0" fontId="62" fillId="5" borderId="21" xfId="0" applyFont="1" applyFill="1" applyBorder="1" applyAlignment="1">
      <alignment vertical="top"/>
    </xf>
    <xf numFmtId="0" fontId="62" fillId="5" borderId="22" xfId="0" applyFont="1" applyFill="1" applyBorder="1" applyAlignment="1">
      <alignment vertical="top"/>
    </xf>
    <xf numFmtId="0" fontId="62"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7" fillId="3" borderId="0" xfId="0" applyFont="1" applyFill="1" applyAlignment="1">
      <alignment horizontal="right"/>
    </xf>
    <xf numFmtId="4" fontId="57" fillId="3" borderId="0" xfId="0" applyNumberFormat="1" applyFont="1" applyFill="1" applyAlignment="1">
      <alignment horizontal="right"/>
    </xf>
    <xf numFmtId="3" fontId="57" fillId="3" borderId="0" xfId="0" applyNumberFormat="1" applyFont="1" applyFill="1" applyAlignment="1">
      <alignment horizontal="center"/>
    </xf>
    <xf numFmtId="4" fontId="53"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6"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2" fillId="5" borderId="1" xfId="17" applyNumberFormat="1" applyFont="1" applyFill="1" applyBorder="1"/>
    <xf numFmtId="0" fontId="57" fillId="5" borderId="13" xfId="0" applyFont="1" applyFill="1" applyBorder="1" applyProtection="1">
      <protection locked="0"/>
    </xf>
    <xf numFmtId="0" fontId="67" fillId="9" borderId="25" xfId="0" applyFont="1" applyFill="1" applyBorder="1" applyAlignment="1" applyProtection="1">
      <alignment horizontal="center"/>
      <protection locked="0"/>
    </xf>
    <xf numFmtId="9" fontId="57" fillId="5" borderId="26" xfId="0" applyNumberFormat="1" applyFont="1" applyFill="1" applyBorder="1" applyAlignment="1" applyProtection="1">
      <alignment horizontal="center"/>
      <protection locked="0"/>
    </xf>
    <xf numFmtId="0" fontId="57" fillId="5" borderId="1" xfId="0" applyFont="1" applyFill="1" applyBorder="1" applyAlignment="1" applyProtection="1">
      <alignment horizontal="center"/>
      <protection locked="0"/>
    </xf>
    <xf numFmtId="0" fontId="57" fillId="5" borderId="1" xfId="0" applyFont="1" applyFill="1" applyBorder="1" applyProtection="1">
      <protection locked="0"/>
    </xf>
    <xf numFmtId="4" fontId="57" fillId="5" borderId="1" xfId="0" applyNumberFormat="1" applyFont="1" applyFill="1" applyBorder="1" applyProtection="1">
      <protection locked="0"/>
    </xf>
    <xf numFmtId="0" fontId="67" fillId="9" borderId="27" xfId="0" applyFont="1" applyFill="1" applyBorder="1" applyAlignment="1" applyProtection="1">
      <alignment horizontal="center"/>
      <protection locked="0"/>
    </xf>
    <xf numFmtId="0" fontId="67" fillId="9" borderId="28" xfId="0" applyFont="1" applyFill="1" applyBorder="1" applyAlignment="1" applyProtection="1">
      <alignment horizontal="center"/>
      <protection locked="0"/>
    </xf>
    <xf numFmtId="0" fontId="67" fillId="5" borderId="3" xfId="0" applyFont="1" applyFill="1" applyBorder="1" applyProtection="1">
      <protection locked="0"/>
    </xf>
    <xf numFmtId="9" fontId="57" fillId="5" borderId="1" xfId="0" applyNumberFormat="1" applyFont="1" applyFill="1" applyBorder="1" applyAlignment="1" applyProtection="1">
      <alignment horizontal="center"/>
      <protection locked="0"/>
    </xf>
    <xf numFmtId="0" fontId="57" fillId="3" borderId="0" xfId="0" applyFont="1" applyFill="1" applyProtection="1">
      <protection locked="0"/>
    </xf>
    <xf numFmtId="0" fontId="57" fillId="5" borderId="0" xfId="0" applyFont="1" applyFill="1" applyAlignment="1" applyProtection="1">
      <alignment horizontal="center"/>
      <protection locked="0"/>
    </xf>
    <xf numFmtId="4" fontId="57" fillId="3" borderId="0" xfId="0" applyNumberFormat="1" applyFont="1" applyFill="1" applyProtection="1">
      <protection locked="0"/>
    </xf>
    <xf numFmtId="0" fontId="57" fillId="3" borderId="1" xfId="0" applyFont="1" applyFill="1" applyBorder="1" applyProtection="1">
      <protection locked="0"/>
    </xf>
    <xf numFmtId="3" fontId="57" fillId="5" borderId="0" xfId="0" applyNumberFormat="1" applyFont="1" applyFill="1" applyAlignment="1" applyProtection="1">
      <alignment horizontal="center"/>
      <protection locked="0"/>
    </xf>
    <xf numFmtId="0" fontId="57" fillId="3" borderId="1" xfId="0" applyFont="1" applyFill="1" applyBorder="1" applyAlignment="1" applyProtection="1">
      <alignment vertical="top"/>
      <protection locked="0"/>
    </xf>
    <xf numFmtId="0" fontId="57" fillId="3" borderId="0" xfId="0" applyFont="1" applyFill="1" applyAlignment="1" applyProtection="1">
      <alignment vertical="top"/>
      <protection locked="0"/>
    </xf>
    <xf numFmtId="0" fontId="57" fillId="3" borderId="0" xfId="0" applyFont="1" applyFill="1" applyAlignment="1" applyProtection="1">
      <alignment wrapText="1"/>
      <protection locked="0"/>
    </xf>
    <xf numFmtId="0" fontId="68" fillId="3" borderId="0" xfId="0" applyFont="1" applyFill="1" applyAlignment="1">
      <alignment horizontal="right" vertical="center"/>
    </xf>
    <xf numFmtId="0" fontId="69" fillId="3" borderId="0" xfId="0" applyFont="1" applyFill="1" applyAlignment="1" applyProtection="1">
      <alignment horizontal="center"/>
      <protection locked="0"/>
    </xf>
    <xf numFmtId="0" fontId="69" fillId="3" borderId="0" xfId="0" applyFont="1" applyFill="1" applyAlignment="1">
      <alignment horizontal="center"/>
    </xf>
    <xf numFmtId="164" fontId="5" fillId="5" borderId="0" xfId="9" applyNumberFormat="1" applyFont="1" applyFill="1"/>
    <xf numFmtId="164" fontId="33"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1" fillId="5" borderId="0" xfId="9" applyFont="1" applyFill="1" applyAlignment="1">
      <alignment vertical="top"/>
    </xf>
    <xf numFmtId="0" fontId="15" fillId="5" borderId="0" xfId="9" applyFont="1" applyFill="1" applyAlignment="1">
      <alignment horizontal="center" vertical="top"/>
    </xf>
    <xf numFmtId="0" fontId="40" fillId="5" borderId="0" xfId="9" applyFont="1" applyFill="1" applyAlignment="1" applyProtection="1">
      <alignment horizontal="justify" vertical="top" wrapText="1"/>
      <protection locked="0"/>
    </xf>
    <xf numFmtId="0" fontId="6" fillId="13" borderId="1" xfId="9" applyFont="1" applyFill="1" applyBorder="1" applyAlignment="1">
      <alignment horizontal="justify" vertical="top" wrapText="1"/>
    </xf>
    <xf numFmtId="0" fontId="51" fillId="5" borderId="0" xfId="9" applyFont="1" applyFill="1" applyAlignment="1">
      <alignment vertical="top" wrapText="1"/>
    </xf>
    <xf numFmtId="0" fontId="70"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1" fillId="3" borderId="0" xfId="0" applyFont="1" applyFill="1"/>
    <xf numFmtId="0" fontId="37"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2" fillId="5" borderId="0" xfId="9" applyFont="1" applyFill="1" applyAlignment="1">
      <alignment horizontal="justify" vertical="top"/>
    </xf>
    <xf numFmtId="0" fontId="7" fillId="0" borderId="0" xfId="9" applyAlignment="1">
      <alignment horizontal="justify" vertical="top"/>
    </xf>
    <xf numFmtId="0" fontId="39" fillId="5" borderId="0" xfId="0" applyFont="1" applyFill="1" applyAlignment="1">
      <alignment vertical="top" wrapText="1"/>
    </xf>
    <xf numFmtId="0" fontId="7" fillId="5" borderId="0" xfId="0" applyFont="1" applyFill="1" applyAlignment="1">
      <alignment vertical="top"/>
    </xf>
    <xf numFmtId="0" fontId="8" fillId="12"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1" fillId="0" borderId="1" xfId="22" applyFont="1" applyBorder="1"/>
    <xf numFmtId="0" fontId="52"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2" fillId="5" borderId="19" xfId="0" applyNumberFormat="1" applyFont="1" applyFill="1" applyBorder="1" applyAlignment="1">
      <alignment vertical="top"/>
    </xf>
    <xf numFmtId="3" fontId="62" fillId="5" borderId="23" xfId="0" applyNumberFormat="1" applyFont="1" applyFill="1" applyBorder="1" applyAlignment="1">
      <alignment vertical="top"/>
    </xf>
    <xf numFmtId="1" fontId="62"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2" fillId="5" borderId="1" xfId="17" applyNumberFormat="1" applyFont="1" applyFill="1" applyBorder="1"/>
    <xf numFmtId="4" fontId="52" fillId="5" borderId="1" xfId="17" applyNumberFormat="1" applyFont="1" applyFill="1" applyBorder="1" applyAlignment="1">
      <alignment vertical="top"/>
    </xf>
    <xf numFmtId="4" fontId="52" fillId="0" borderId="1" xfId="17" applyNumberFormat="1" applyFont="1" applyBorder="1"/>
    <xf numFmtId="4" fontId="52" fillId="0" borderId="1" xfId="0" applyNumberFormat="1" applyFont="1" applyBorder="1"/>
    <xf numFmtId="0" fontId="81" fillId="5" borderId="0" xfId="9" applyFont="1" applyFill="1" applyAlignment="1">
      <alignment horizontal="justify" vertical="top"/>
    </xf>
    <xf numFmtId="4" fontId="82" fillId="2" borderId="1" xfId="0" applyNumberFormat="1" applyFont="1" applyFill="1" applyBorder="1" applyAlignment="1">
      <alignment horizontal="center" vertical="center" wrapText="1"/>
    </xf>
    <xf numFmtId="0" fontId="45" fillId="5" borderId="14" xfId="9" applyFont="1" applyFill="1" applyBorder="1" applyAlignment="1">
      <alignment horizontal="left" vertical="top" wrapText="1"/>
    </xf>
    <xf numFmtId="0" fontId="11" fillId="13" borderId="1" xfId="9" applyFont="1" applyFill="1" applyBorder="1" applyAlignment="1">
      <alignment horizontal="justify" vertical="top" wrapText="1"/>
    </xf>
    <xf numFmtId="0" fontId="7" fillId="5" borderId="1" xfId="9" applyFill="1" applyBorder="1" applyAlignment="1">
      <alignment horizontal="justify" vertical="top" wrapText="1"/>
    </xf>
    <xf numFmtId="0" fontId="21"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5"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68" fillId="5" borderId="0" xfId="9" applyFont="1" applyFill="1" applyAlignment="1">
      <alignment horizontal="justify" vertical="top" wrapText="1"/>
    </xf>
    <xf numFmtId="0" fontId="84"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68"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2" fillId="0" borderId="1" xfId="0" applyFont="1" applyBorder="1" applyAlignment="1">
      <alignment horizontal="justify" vertical="center"/>
    </xf>
    <xf numFmtId="0" fontId="23" fillId="5" borderId="24" xfId="0" applyFont="1" applyFill="1" applyBorder="1" applyAlignment="1">
      <alignment vertical="top" wrapText="1"/>
    </xf>
    <xf numFmtId="0" fontId="41" fillId="0" borderId="1" xfId="1" applyFill="1" applyBorder="1" applyAlignment="1" applyProtection="1">
      <alignment vertical="top"/>
    </xf>
    <xf numFmtId="0" fontId="41" fillId="5" borderId="1" xfId="1" applyFill="1" applyBorder="1" applyAlignment="1" applyProtection="1"/>
    <xf numFmtId="0" fontId="1" fillId="0" borderId="1" xfId="1" applyFont="1" applyFill="1" applyBorder="1" applyAlignment="1" applyProtection="1">
      <alignment vertical="top" wrapText="1"/>
    </xf>
    <xf numFmtId="0" fontId="52" fillId="0" borderId="1" xfId="22" applyFont="1" applyBorder="1" applyAlignment="1">
      <alignment vertical="top" wrapText="1"/>
    </xf>
    <xf numFmtId="3" fontId="1" fillId="0" borderId="1" xfId="22" applyNumberFormat="1" applyFont="1" applyBorder="1" applyAlignment="1">
      <alignment vertical="top" wrapText="1"/>
    </xf>
    <xf numFmtId="0" fontId="88" fillId="0" borderId="1" xfId="0" applyFont="1" applyBorder="1" applyAlignment="1">
      <alignment vertical="top"/>
    </xf>
    <xf numFmtId="0" fontId="1" fillId="0" borderId="1" xfId="0" applyFont="1" applyBorder="1"/>
    <xf numFmtId="0" fontId="52" fillId="0" borderId="1" xfId="0" applyFont="1" applyBorder="1"/>
    <xf numFmtId="0" fontId="1" fillId="0" borderId="1" xfId="1" applyFont="1" applyBorder="1" applyAlignment="1" applyProtection="1">
      <alignment vertical="top"/>
    </xf>
    <xf numFmtId="0" fontId="41" fillId="0" borderId="1" xfId="1" applyBorder="1" applyAlignment="1" applyProtection="1">
      <alignment vertical="top"/>
    </xf>
    <xf numFmtId="3" fontId="1" fillId="0" borderId="1" xfId="22" applyNumberFormat="1" applyFont="1" applyBorder="1"/>
    <xf numFmtId="3" fontId="1" fillId="0" borderId="1" xfId="22" applyNumberFormat="1" applyFont="1" applyBorder="1" applyAlignment="1">
      <alignment wrapText="1"/>
    </xf>
    <xf numFmtId="0" fontId="1" fillId="0" borderId="1" xfId="1" applyFont="1" applyFill="1" applyBorder="1" applyAlignment="1" applyProtection="1"/>
    <xf numFmtId="0" fontId="41" fillId="0" borderId="1" xfId="1" applyBorder="1" applyAlignment="1" applyProtection="1"/>
    <xf numFmtId="0" fontId="45" fillId="5" borderId="0" xfId="9" applyFont="1" applyFill="1" applyAlignment="1">
      <alignment horizontal="justify" vertical="top" wrapText="1"/>
    </xf>
    <xf numFmtId="0" fontId="7" fillId="5" borderId="0" xfId="9" applyFill="1" applyAlignment="1">
      <alignment horizontal="center" vertical="top" wrapText="1"/>
    </xf>
    <xf numFmtId="0" fontId="7" fillId="5" borderId="0" xfId="9" applyFill="1" applyAlignment="1">
      <alignment horizontal="right" vertical="top"/>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3" fillId="8" borderId="0" xfId="0" applyNumberFormat="1" applyFont="1" applyFill="1" applyAlignment="1">
      <alignment horizontal="center"/>
    </xf>
    <xf numFmtId="164" fontId="73" fillId="8" borderId="0" xfId="0" applyNumberFormat="1" applyFont="1" applyFill="1" applyAlignment="1">
      <alignment horizontal="center"/>
    </xf>
    <xf numFmtId="0" fontId="89"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 xfId="0" applyFont="1" applyFill="1" applyBorder="1" applyAlignment="1">
      <alignment vertical="center"/>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7" fillId="3" borderId="24" xfId="0" applyFont="1" applyFill="1" applyBorder="1" applyAlignment="1">
      <alignment horizontal="center" vertical="top" wrapText="1"/>
    </xf>
    <xf numFmtId="4" fontId="21" fillId="3" borderId="31" xfId="0" applyNumberFormat="1" applyFont="1" applyFill="1" applyBorder="1"/>
    <xf numFmtId="4" fontId="21" fillId="3" borderId="32" xfId="0" applyNumberFormat="1" applyFont="1" applyFill="1" applyBorder="1"/>
    <xf numFmtId="4" fontId="74" fillId="5" borderId="0" xfId="0" applyNumberFormat="1" applyFont="1" applyFill="1" applyAlignment="1">
      <alignment horizontal="left" vertical="top" wrapText="1"/>
    </xf>
    <xf numFmtId="0" fontId="74" fillId="5" borderId="0" xfId="0" applyFont="1" applyFill="1" applyAlignment="1">
      <alignment horizontal="left" vertical="top" wrapText="1"/>
    </xf>
    <xf numFmtId="0" fontId="17" fillId="3" borderId="0" xfId="0" applyFont="1" applyFill="1" applyAlignment="1">
      <alignment horizontal="center"/>
    </xf>
    <xf numFmtId="0" fontId="7" fillId="3" borderId="0" xfId="0" applyFont="1" applyFill="1" applyAlignment="1">
      <alignment vertical="top" wrapText="1"/>
    </xf>
    <xf numFmtId="0" fontId="75" fillId="4" borderId="33" xfId="0" applyFont="1" applyFill="1" applyBorder="1" applyAlignment="1">
      <alignment horizontal="center" vertical="center" wrapText="1"/>
    </xf>
    <xf numFmtId="0" fontId="75" fillId="4" borderId="34" xfId="0" applyFont="1" applyFill="1" applyBorder="1" applyAlignment="1">
      <alignment horizontal="center" vertical="center" wrapText="1"/>
    </xf>
    <xf numFmtId="4" fontId="21" fillId="11" borderId="35" xfId="0" applyNumberFormat="1" applyFont="1" applyFill="1" applyBorder="1" applyAlignment="1">
      <alignment horizontal="right" vertical="center"/>
    </xf>
    <xf numFmtId="4" fontId="21" fillId="11" borderId="36" xfId="0" applyNumberFormat="1" applyFont="1" applyFill="1" applyBorder="1" applyAlignment="1">
      <alignment horizontal="right" vertical="center"/>
    </xf>
    <xf numFmtId="4" fontId="21" fillId="3" borderId="37" xfId="0" applyNumberFormat="1" applyFont="1" applyFill="1" applyBorder="1"/>
    <xf numFmtId="4" fontId="21" fillId="3" borderId="38" xfId="0" applyNumberFormat="1" applyFont="1" applyFill="1" applyBorder="1"/>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65" fillId="3" borderId="0" xfId="0" applyFont="1" applyFill="1" applyAlignment="1">
      <alignment horizontal="center"/>
    </xf>
    <xf numFmtId="164" fontId="76" fillId="8" borderId="0" xfId="0" applyNumberFormat="1" applyFont="1" applyFill="1" applyAlignment="1">
      <alignment horizontal="center"/>
    </xf>
    <xf numFmtId="2" fontId="76" fillId="8" borderId="0" xfId="0" applyNumberFormat="1" applyFont="1" applyFill="1" applyAlignment="1">
      <alignment horizontal="center"/>
    </xf>
    <xf numFmtId="0" fontId="77" fillId="14" borderId="13" xfId="0" applyFont="1" applyFill="1" applyBorder="1" applyAlignment="1">
      <alignment horizontal="center" vertical="center" wrapText="1"/>
    </xf>
    <xf numFmtId="0" fontId="77" fillId="14" borderId="29" xfId="0" applyFont="1" applyFill="1" applyBorder="1" applyAlignment="1">
      <alignment horizontal="center" vertical="center" wrapText="1"/>
    </xf>
    <xf numFmtId="0" fontId="77" fillId="14" borderId="26" xfId="0" applyFont="1" applyFill="1" applyBorder="1" applyAlignment="1">
      <alignment horizontal="center" vertical="center" wrapText="1"/>
    </xf>
    <xf numFmtId="0" fontId="0" fillId="5" borderId="0" xfId="0" applyFill="1" applyAlignment="1">
      <alignment horizontal="center" vertical="top" wrapText="1"/>
    </xf>
    <xf numFmtId="0" fontId="62" fillId="5" borderId="15" xfId="0" applyFont="1" applyFill="1" applyBorder="1" applyAlignment="1">
      <alignment horizontal="center" vertical="center" wrapText="1"/>
    </xf>
    <xf numFmtId="0" fontId="78" fillId="15" borderId="0" xfId="0" applyFont="1" applyFill="1" applyAlignment="1">
      <alignment horizontal="center" vertical="center" wrapText="1"/>
    </xf>
    <xf numFmtId="0" fontId="78" fillId="15" borderId="0" xfId="0" applyFont="1" applyFill="1" applyAlignment="1">
      <alignment horizontal="center" vertical="center"/>
    </xf>
    <xf numFmtId="0" fontId="79" fillId="5" borderId="0" xfId="0" applyFont="1" applyFill="1" applyAlignment="1">
      <alignment horizontal="center"/>
    </xf>
    <xf numFmtId="0" fontId="0" fillId="5" borderId="0" xfId="0" applyFill="1" applyAlignment="1">
      <alignment horizontal="justify" vertical="top" wrapText="1"/>
    </xf>
    <xf numFmtId="0" fontId="50" fillId="11" borderId="13" xfId="0" applyFont="1" applyFill="1" applyBorder="1" applyAlignment="1" applyProtection="1">
      <alignment horizontal="justify" vertical="top" wrapText="1"/>
      <protection locked="0"/>
    </xf>
    <xf numFmtId="0" fontId="50"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3" fillId="5" borderId="0" xfId="0" applyFont="1" applyFill="1" applyAlignment="1">
      <alignment horizontal="left" vertical="top" wrapText="1"/>
    </xf>
    <xf numFmtId="0" fontId="7" fillId="5" borderId="15" xfId="9" applyFill="1" applyBorder="1" applyAlignment="1">
      <alignment vertical="top" wrapText="1"/>
    </xf>
  </cellXfs>
  <cellStyles count="32">
    <cellStyle name="Hyperlink" xfId="31" xr:uid="{9071B3F3-28FC-4CD1-B549-875C62B14CA2}"/>
    <cellStyle name="Hypertextové prepojenie" xfId="1" builtinId="8"/>
    <cellStyle name="Hypertextové prepojenie 2" xfId="2" xr:uid="{D5F57455-7D66-47F9-BEF0-3128CE897D4B}"/>
    <cellStyle name="Normal 2" xfId="3" xr:uid="{756D9A6E-30B0-4CAF-BFDB-1A1C725DFA49}"/>
    <cellStyle name="Normal 3" xfId="4" xr:uid="{1198B430-07E6-4702-9322-339B792B05DE}"/>
    <cellStyle name="Normal 3 2" xfId="5" xr:uid="{48BD70FC-FE8E-422E-BBA6-0C9BCD515211}"/>
    <cellStyle name="Normal 3_2013-01-000-SportoveOdvetvia" xfId="6" xr:uid="{800066F7-AA1C-426C-A3D9-DC614CB66DF3}"/>
    <cellStyle name="Normal 4" xfId="7" xr:uid="{1D7B72CD-0177-4381-8F54-758194DB6242}"/>
    <cellStyle name="Normal 5" xfId="8" xr:uid="{66E74BB7-C830-42C1-A9B5-59C4CD66CB2A}"/>
    <cellStyle name="Normálna" xfId="0" builtinId="0"/>
    <cellStyle name="Normálna 2" xfId="9" xr:uid="{6B845F94-1207-425C-A1DD-F736B2722A46}"/>
    <cellStyle name="Normálna 2 2" xfId="10" xr:uid="{5994F94E-BC92-445B-A485-7E34A39080D8}"/>
    <cellStyle name="Normálna 2 3" xfId="11" xr:uid="{8F029583-F5C9-4E80-8D29-3D575F81A260}"/>
    <cellStyle name="Normálna 3" xfId="12" xr:uid="{3A9895F5-D216-4774-BBFC-417B99214F87}"/>
    <cellStyle name="Normálna 3 2" xfId="13" xr:uid="{2F8B848E-8B2B-49B2-B026-EABED6C144E8}"/>
    <cellStyle name="Normálna 3 3" xfId="14" xr:uid="{346204B4-0A40-4CDA-A65E-BE9F2C551528}"/>
    <cellStyle name="Normálna 4" xfId="15" xr:uid="{BF05A117-4E9B-42CC-B205-533086BBD647}"/>
    <cellStyle name="Normálna 4 2" xfId="16" xr:uid="{2F091AE5-5977-4D25-BC61-81723A0CF87D}"/>
    <cellStyle name="Normálna 5" xfId="17" xr:uid="{75865E98-F09A-4119-A1C2-A2909BEC0B76}"/>
    <cellStyle name="Normálna 5 2" xfId="18" xr:uid="{FE1B5BB8-648E-40F8-B59A-82A70CCF4FB0}"/>
    <cellStyle name="Normálna 5 3" xfId="19" xr:uid="{B61CC553-1674-489D-8D84-A54E70C26EDD}"/>
    <cellStyle name="Normálna 5 4" xfId="20" xr:uid="{115BE443-C718-49EE-9971-21467E00AFB6}"/>
    <cellStyle name="Normálna 6" xfId="21" xr:uid="{E44E484A-E573-474D-9D4A-34EF5C591F71}"/>
    <cellStyle name="Normálna 7" xfId="22" xr:uid="{582A61D2-0059-408D-857E-BA21203166DE}"/>
    <cellStyle name="Normálna 7 2" xfId="23" xr:uid="{D7F9CA5D-6103-4E39-BAB0-7AD6E635D82E}"/>
    <cellStyle name="Normálna 8" xfId="24" xr:uid="{2C24CBC4-3A01-4A79-9D9D-C368825E1F9F}"/>
    <cellStyle name="normálne 2" xfId="25" xr:uid="{82DB3625-701F-4B2D-B550-FF8561EB1BB3}"/>
    <cellStyle name="normálne 2 2" xfId="26" xr:uid="{72024982-9938-4605-89C6-03D4C668C9D6}"/>
    <cellStyle name="normálne 2 2 2" xfId="27" xr:uid="{79B47D62-C914-4C67-9351-A904D040BBE3}"/>
    <cellStyle name="normálne 2 3" xfId="28" xr:uid="{74C3B891-E665-41E6-80AB-C217294CA3BD}"/>
    <cellStyle name="normálne 2 4" xfId="29" xr:uid="{13D55FF9-9B53-4BB6-AD09-6E14614F5C24}"/>
    <cellStyle name="Normálne 3" xfId="30" xr:uid="{468B5086-9874-4814-9861-CBA87C8BEFF1}"/>
  </cellStyles>
  <dxfs count="103">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106" noThreeD="1" sel="57" val="48"/>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28575</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BB0BB-1C89-4F7B-835C-9A3EC30A1DCF}">
  <sheetPr codeName="Hárok1">
    <pageSetUpPr fitToPage="1"/>
  </sheetPr>
  <dimension ref="A1:D143"/>
  <sheetViews>
    <sheetView showGridLines="0" topLeftCell="A127" zoomScaleNormal="100" workbookViewId="0">
      <selection activeCell="A148" sqref="A148"/>
    </sheetView>
  </sheetViews>
  <sheetFormatPr defaultColWidth="11.42578125" defaultRowHeight="12.75" x14ac:dyDescent="0.2"/>
  <cols>
    <col min="1" max="1" width="105" style="19" customWidth="1"/>
    <col min="2" max="2" width="103.5703125" style="20" customWidth="1"/>
    <col min="3" max="4" width="4.5703125" style="20" customWidth="1"/>
    <col min="5" max="5" width="11.42578125" style="20" customWidth="1"/>
    <col min="6" max="16384" width="11.42578125" style="20"/>
  </cols>
  <sheetData>
    <row r="1" spans="1:4" ht="22.35" customHeight="1" x14ac:dyDescent="0.2">
      <c r="A1" s="319" t="s">
        <v>1578</v>
      </c>
    </row>
    <row r="2" spans="1:4" s="18" customFormat="1" ht="61.35" customHeight="1" x14ac:dyDescent="0.2">
      <c r="A2" s="297" t="s">
        <v>1579</v>
      </c>
      <c r="C2" s="322"/>
      <c r="D2" s="322"/>
    </row>
    <row r="3" spans="1:4" s="18" customFormat="1" ht="17.45" customHeight="1" x14ac:dyDescent="0.2">
      <c r="A3" s="17"/>
      <c r="C3" s="197"/>
      <c r="D3" s="197"/>
    </row>
    <row r="4" spans="1:4" s="18" customFormat="1" ht="18" x14ac:dyDescent="0.2">
      <c r="A4" s="259" t="s">
        <v>0</v>
      </c>
      <c r="C4" s="197"/>
      <c r="D4" s="197"/>
    </row>
    <row r="5" spans="1:4" s="18" customFormat="1" ht="18" x14ac:dyDescent="0.2">
      <c r="A5" s="260" t="s">
        <v>1</v>
      </c>
      <c r="C5" s="197"/>
      <c r="D5" s="197"/>
    </row>
    <row r="6" spans="1:4" s="18" customFormat="1" ht="18" x14ac:dyDescent="0.2">
      <c r="A6" s="260" t="s">
        <v>2</v>
      </c>
      <c r="C6" s="197"/>
      <c r="D6" s="197"/>
    </row>
    <row r="7" spans="1:4" s="18" customFormat="1" ht="25.5" x14ac:dyDescent="0.2">
      <c r="A7" s="260" t="s">
        <v>1438</v>
      </c>
      <c r="C7" s="197"/>
      <c r="D7" s="197"/>
    </row>
    <row r="8" spans="1:4" s="18" customFormat="1" ht="18" x14ac:dyDescent="0.2">
      <c r="A8" s="285" t="s">
        <v>3</v>
      </c>
      <c r="C8" s="197"/>
      <c r="D8" s="197"/>
    </row>
    <row r="9" spans="1:4" s="18" customFormat="1" ht="18" x14ac:dyDescent="0.2">
      <c r="A9" s="261" t="s">
        <v>1214</v>
      </c>
      <c r="C9" s="197"/>
      <c r="D9" s="197"/>
    </row>
    <row r="10" spans="1:4" s="18" customFormat="1" ht="18" x14ac:dyDescent="0.2">
      <c r="A10" s="261" t="s">
        <v>1215</v>
      </c>
      <c r="C10" s="197"/>
      <c r="D10" s="197"/>
    </row>
    <row r="11" spans="1:4" s="18" customFormat="1" ht="18" x14ac:dyDescent="0.2">
      <c r="A11" s="285" t="s">
        <v>1216</v>
      </c>
      <c r="C11" s="197"/>
      <c r="D11" s="197"/>
    </row>
    <row r="12" spans="1:4" s="18" customFormat="1" ht="38.25" x14ac:dyDescent="0.2">
      <c r="A12" s="285" t="s">
        <v>1217</v>
      </c>
      <c r="C12" s="197"/>
      <c r="D12" s="197"/>
    </row>
    <row r="13" spans="1:4" s="18" customFormat="1" ht="24.6" customHeight="1" x14ac:dyDescent="0.2">
      <c r="A13" s="293" t="s">
        <v>1234</v>
      </c>
      <c r="C13" s="197"/>
      <c r="D13" s="197"/>
    </row>
    <row r="14" spans="1:4" s="18" customFormat="1" ht="17.45" customHeight="1" x14ac:dyDescent="0.2">
      <c r="A14" s="298"/>
      <c r="C14" s="197"/>
      <c r="D14" s="197"/>
    </row>
    <row r="15" spans="1:4" s="18" customFormat="1" ht="19.7" customHeight="1" x14ac:dyDescent="0.2">
      <c r="A15" s="299" t="s">
        <v>4</v>
      </c>
      <c r="C15" s="197"/>
      <c r="D15" s="197"/>
    </row>
    <row r="16" spans="1:4" ht="17.45" customHeight="1" x14ac:dyDescent="0.2">
      <c r="A16" s="127"/>
      <c r="C16" s="21"/>
    </row>
    <row r="17" spans="1:4" ht="315.60000000000002" customHeight="1" x14ac:dyDescent="0.2">
      <c r="A17" s="287" t="s">
        <v>1575</v>
      </c>
      <c r="C17" s="21"/>
    </row>
    <row r="18" spans="1:4" ht="17.45" customHeight="1" x14ac:dyDescent="0.2">
      <c r="A18" s="21"/>
      <c r="C18" s="21"/>
    </row>
    <row r="19" spans="1:4" ht="227.45" customHeight="1" x14ac:dyDescent="0.2">
      <c r="A19" s="287" t="s">
        <v>5</v>
      </c>
      <c r="B19" s="249"/>
      <c r="C19" s="21"/>
    </row>
    <row r="20" spans="1:4" x14ac:dyDescent="0.2">
      <c r="A20" s="21"/>
      <c r="B20" s="249"/>
      <c r="C20" s="21"/>
    </row>
    <row r="21" spans="1:4" ht="18" x14ac:dyDescent="0.2">
      <c r="A21" s="288" t="s">
        <v>6</v>
      </c>
      <c r="C21" s="21"/>
    </row>
    <row r="22" spans="1:4" ht="38.25" x14ac:dyDescent="0.2">
      <c r="A22" s="19" t="s">
        <v>7</v>
      </c>
      <c r="C22" s="323"/>
      <c r="D22" s="323"/>
    </row>
    <row r="23" spans="1:4" x14ac:dyDescent="0.2">
      <c r="C23" s="324"/>
      <c r="D23" s="323"/>
    </row>
    <row r="24" spans="1:4" ht="68.099999999999994" customHeight="1" x14ac:dyDescent="0.2">
      <c r="A24" s="23" t="s">
        <v>1235</v>
      </c>
      <c r="C24" s="247"/>
      <c r="D24" s="248"/>
    </row>
    <row r="25" spans="1:4" x14ac:dyDescent="0.2">
      <c r="C25" s="320"/>
      <c r="D25" s="321"/>
    </row>
    <row r="26" spans="1:4" ht="28.5" customHeight="1" x14ac:dyDescent="0.2">
      <c r="A26" s="23" t="s">
        <v>8</v>
      </c>
    </row>
    <row r="28" spans="1:4" ht="25.5" x14ac:dyDescent="0.2">
      <c r="A28" s="19" t="s">
        <v>1567</v>
      </c>
      <c r="B28" s="253"/>
    </row>
    <row r="29" spans="1:4" x14ac:dyDescent="0.2">
      <c r="A29" s="20"/>
    </row>
    <row r="30" spans="1:4" ht="41.45" customHeight="1" x14ac:dyDescent="0.2">
      <c r="A30" s="23" t="s">
        <v>9</v>
      </c>
    </row>
    <row r="32" spans="1:4" ht="38.25" x14ac:dyDescent="0.2">
      <c r="A32" s="19" t="s">
        <v>1218</v>
      </c>
    </row>
    <row r="34" spans="1:3" x14ac:dyDescent="0.2">
      <c r="A34" s="19" t="s">
        <v>1219</v>
      </c>
    </row>
    <row r="36" spans="1:3" ht="51" x14ac:dyDescent="0.2">
      <c r="A36" s="19" t="s">
        <v>1221</v>
      </c>
    </row>
    <row r="38" spans="1:3" ht="25.5" x14ac:dyDescent="0.2">
      <c r="A38" s="263" t="s">
        <v>1220</v>
      </c>
    </row>
    <row r="40" spans="1:3" ht="76.5" x14ac:dyDescent="0.2">
      <c r="A40" s="23" t="s">
        <v>1222</v>
      </c>
    </row>
    <row r="42" spans="1:3" ht="25.5" x14ac:dyDescent="0.2">
      <c r="A42" s="19" t="s">
        <v>10</v>
      </c>
    </row>
    <row r="44" spans="1:3" ht="76.5" x14ac:dyDescent="0.2">
      <c r="A44" s="291" t="s">
        <v>1569</v>
      </c>
      <c r="C44" s="22"/>
    </row>
    <row r="45" spans="1:3" ht="63.75" x14ac:dyDescent="0.2">
      <c r="A45" s="289" t="s">
        <v>1570</v>
      </c>
      <c r="C45" s="22"/>
    </row>
    <row r="46" spans="1:3" x14ac:dyDescent="0.2">
      <c r="A46" s="283"/>
      <c r="C46" s="22"/>
    </row>
    <row r="47" spans="1:3" ht="51" x14ac:dyDescent="0.2">
      <c r="A47" s="290" t="s">
        <v>11</v>
      </c>
      <c r="C47" s="22"/>
    </row>
    <row r="49" spans="1:1" x14ac:dyDescent="0.2">
      <c r="A49" s="291" t="s">
        <v>1223</v>
      </c>
    </row>
    <row r="51" spans="1:1" ht="38.25" x14ac:dyDescent="0.2">
      <c r="A51" s="19" t="s">
        <v>1224</v>
      </c>
    </row>
    <row r="53" spans="1:1" ht="76.5" x14ac:dyDescent="0.2">
      <c r="A53" s="19" t="s">
        <v>1225</v>
      </c>
    </row>
    <row r="55" spans="1:1" ht="48.6" customHeight="1" x14ac:dyDescent="0.2">
      <c r="A55" s="19" t="s">
        <v>1226</v>
      </c>
    </row>
    <row r="57" spans="1:1" ht="18.95" customHeight="1" x14ac:dyDescent="0.2">
      <c r="A57" s="19" t="s">
        <v>12</v>
      </c>
    </row>
    <row r="59" spans="1:1" ht="18.600000000000001" customHeight="1" x14ac:dyDescent="0.2">
      <c r="A59" s="19" t="s">
        <v>13</v>
      </c>
    </row>
    <row r="61" spans="1:1" ht="140.25" x14ac:dyDescent="0.2">
      <c r="A61" s="23" t="s">
        <v>1227</v>
      </c>
    </row>
    <row r="62" spans="1:1" x14ac:dyDescent="0.2">
      <c r="A62" s="23"/>
    </row>
    <row r="63" spans="1:1" x14ac:dyDescent="0.2">
      <c r="A63" s="19" t="s">
        <v>14</v>
      </c>
    </row>
    <row r="64" spans="1:1" ht="25.5" x14ac:dyDescent="0.2">
      <c r="A64" s="19" t="s">
        <v>15</v>
      </c>
    </row>
    <row r="65" spans="1:1" ht="29.45" customHeight="1" x14ac:dyDescent="0.2">
      <c r="A65" s="19" t="s">
        <v>1228</v>
      </c>
    </row>
    <row r="67" spans="1:1" ht="87.95" customHeight="1" x14ac:dyDescent="0.2">
      <c r="A67" s="23" t="s">
        <v>16</v>
      </c>
    </row>
    <row r="69" spans="1:1" ht="18" x14ac:dyDescent="0.2">
      <c r="A69" s="250" t="s">
        <v>17</v>
      </c>
    </row>
    <row r="71" spans="1:1" ht="178.5" customHeight="1" x14ac:dyDescent="0.2">
      <c r="A71" s="251" t="s">
        <v>18</v>
      </c>
    </row>
    <row r="72" spans="1:1" x14ac:dyDescent="0.2">
      <c r="A72" s="251"/>
    </row>
    <row r="73" spans="1:1" ht="167.1" customHeight="1" x14ac:dyDescent="0.2">
      <c r="A73" s="300" t="s">
        <v>1243</v>
      </c>
    </row>
    <row r="74" spans="1:1" ht="38.25" x14ac:dyDescent="0.2">
      <c r="A74" s="23" t="s">
        <v>1244</v>
      </c>
    </row>
    <row r="75" spans="1:1" x14ac:dyDescent="0.2">
      <c r="A75" s="25" t="s">
        <v>19</v>
      </c>
    </row>
    <row r="76" spans="1:1" ht="51" x14ac:dyDescent="0.2">
      <c r="A76" s="23" t="s">
        <v>20</v>
      </c>
    </row>
    <row r="77" spans="1:1" ht="25.5" x14ac:dyDescent="0.2">
      <c r="A77" s="23" t="s">
        <v>21</v>
      </c>
    </row>
    <row r="78" spans="1:1" x14ac:dyDescent="0.2">
      <c r="A78" s="128" t="s">
        <v>22</v>
      </c>
    </row>
    <row r="79" spans="1:1" x14ac:dyDescent="0.2">
      <c r="A79" s="129" t="s">
        <v>23</v>
      </c>
    </row>
    <row r="80" spans="1:1" x14ac:dyDescent="0.2">
      <c r="A80" s="129" t="s">
        <v>1571</v>
      </c>
    </row>
    <row r="81" spans="1:2" x14ac:dyDescent="0.2">
      <c r="A81" s="129" t="s">
        <v>24</v>
      </c>
    </row>
    <row r="82" spans="1:2" x14ac:dyDescent="0.2">
      <c r="A82" s="130" t="s">
        <v>25</v>
      </c>
    </row>
    <row r="83" spans="1:2" x14ac:dyDescent="0.2">
      <c r="A83" s="129" t="s">
        <v>26</v>
      </c>
    </row>
    <row r="84" spans="1:2" x14ac:dyDescent="0.2">
      <c r="A84" s="130" t="s">
        <v>27</v>
      </c>
    </row>
    <row r="85" spans="1:2" x14ac:dyDescent="0.2">
      <c r="A85" s="129" t="s">
        <v>28</v>
      </c>
    </row>
    <row r="86" spans="1:2" x14ac:dyDescent="0.2">
      <c r="A86" s="131" t="s">
        <v>29</v>
      </c>
    </row>
    <row r="87" spans="1:2" x14ac:dyDescent="0.2">
      <c r="A87" s="24"/>
    </row>
    <row r="88" spans="1:2" ht="18" x14ac:dyDescent="0.2">
      <c r="A88" s="294" t="s">
        <v>30</v>
      </c>
    </row>
    <row r="90" spans="1:2" x14ac:dyDescent="0.2">
      <c r="A90" s="252" t="s">
        <v>31</v>
      </c>
    </row>
    <row r="91" spans="1:2" x14ac:dyDescent="0.2">
      <c r="A91" s="23" t="s">
        <v>32</v>
      </c>
    </row>
    <row r="92" spans="1:2" x14ac:dyDescent="0.2">
      <c r="A92" s="25" t="s">
        <v>19</v>
      </c>
    </row>
    <row r="93" spans="1:2" ht="17.100000000000001" customHeight="1" x14ac:dyDescent="0.2">
      <c r="A93" s="23" t="s">
        <v>33</v>
      </c>
      <c r="B93" s="254"/>
    </row>
    <row r="94" spans="1:2" x14ac:dyDescent="0.2">
      <c r="A94" s="23"/>
    </row>
    <row r="95" spans="1:2" x14ac:dyDescent="0.2">
      <c r="A95" s="252" t="s">
        <v>34</v>
      </c>
    </row>
    <row r="96" spans="1:2" ht="51" x14ac:dyDescent="0.2">
      <c r="A96" s="23" t="s">
        <v>1236</v>
      </c>
    </row>
    <row r="97" spans="1:4" x14ac:dyDescent="0.2">
      <c r="A97" s="23"/>
    </row>
    <row r="98" spans="1:4" x14ac:dyDescent="0.2">
      <c r="A98" s="252" t="s">
        <v>35</v>
      </c>
    </row>
    <row r="99" spans="1:4" ht="76.5" x14ac:dyDescent="0.2">
      <c r="A99" s="23" t="s">
        <v>1237</v>
      </c>
    </row>
    <row r="100" spans="1:4" x14ac:dyDescent="0.2">
      <c r="A100" s="23"/>
    </row>
    <row r="101" spans="1:4" x14ac:dyDescent="0.2">
      <c r="A101" s="252" t="s">
        <v>36</v>
      </c>
    </row>
    <row r="102" spans="1:4" ht="81.95" customHeight="1" x14ac:dyDescent="0.2">
      <c r="A102" s="23" t="s">
        <v>1238</v>
      </c>
    </row>
    <row r="103" spans="1:4" x14ac:dyDescent="0.2">
      <c r="A103" s="23"/>
    </row>
    <row r="104" spans="1:4" x14ac:dyDescent="0.2">
      <c r="A104" s="286" t="s">
        <v>37</v>
      </c>
    </row>
    <row r="105" spans="1:4" ht="54.95" customHeight="1" x14ac:dyDescent="0.2">
      <c r="A105" s="23" t="s">
        <v>1239</v>
      </c>
    </row>
    <row r="106" spans="1:4" x14ac:dyDescent="0.2">
      <c r="A106" s="23"/>
      <c r="B106" s="20" t="s">
        <v>38</v>
      </c>
    </row>
    <row r="107" spans="1:4" x14ac:dyDescent="0.2">
      <c r="A107" s="252" t="s">
        <v>39</v>
      </c>
    </row>
    <row r="108" spans="1:4" ht="67.5" customHeight="1" x14ac:dyDescent="0.2">
      <c r="A108" s="19" t="s">
        <v>1572</v>
      </c>
    </row>
    <row r="109" spans="1:4" ht="38.25" x14ac:dyDescent="0.2">
      <c r="A109" s="19" t="s">
        <v>1231</v>
      </c>
    </row>
    <row r="110" spans="1:4" ht="29.45" customHeight="1" x14ac:dyDescent="0.2">
      <c r="A110" s="19" t="s">
        <v>40</v>
      </c>
    </row>
    <row r="111" spans="1:4" x14ac:dyDescent="0.2">
      <c r="D111" s="20" t="s">
        <v>38</v>
      </c>
    </row>
    <row r="112" spans="1:4" ht="102" x14ac:dyDescent="0.2">
      <c r="A112" s="23" t="s">
        <v>1230</v>
      </c>
    </row>
    <row r="113" spans="1:2" ht="25.5" x14ac:dyDescent="0.2">
      <c r="A113" s="19" t="s">
        <v>1229</v>
      </c>
    </row>
    <row r="115" spans="1:2" ht="182.45" customHeight="1" x14ac:dyDescent="0.2">
      <c r="A115" s="23" t="s">
        <v>1574</v>
      </c>
    </row>
    <row r="116" spans="1:2" x14ac:dyDescent="0.2">
      <c r="A116" s="262"/>
      <c r="B116" s="249"/>
    </row>
    <row r="117" spans="1:2" x14ac:dyDescent="0.2">
      <c r="A117" s="252" t="s">
        <v>41</v>
      </c>
    </row>
    <row r="118" spans="1:2" ht="25.5" x14ac:dyDescent="0.2">
      <c r="A118" s="23" t="s">
        <v>42</v>
      </c>
    </row>
    <row r="119" spans="1:2" x14ac:dyDescent="0.2">
      <c r="A119" s="23"/>
    </row>
    <row r="120" spans="1:2" x14ac:dyDescent="0.2">
      <c r="A120" s="252" t="s">
        <v>43</v>
      </c>
    </row>
    <row r="121" spans="1:2" x14ac:dyDescent="0.2">
      <c r="A121" s="23" t="s">
        <v>44</v>
      </c>
    </row>
    <row r="122" spans="1:2" x14ac:dyDescent="0.2">
      <c r="A122" s="23"/>
    </row>
    <row r="123" spans="1:2" x14ac:dyDescent="0.2">
      <c r="A123" s="23" t="s">
        <v>45</v>
      </c>
    </row>
    <row r="124" spans="1:2" ht="25.5" x14ac:dyDescent="0.2">
      <c r="A124" s="23" t="s">
        <v>46</v>
      </c>
    </row>
    <row r="125" spans="1:2" x14ac:dyDescent="0.2">
      <c r="A125" s="23" t="s">
        <v>47</v>
      </c>
    </row>
    <row r="126" spans="1:2" ht="25.5" x14ac:dyDescent="0.2">
      <c r="A126" s="23" t="s">
        <v>1573</v>
      </c>
    </row>
    <row r="127" spans="1:2" ht="38.25" x14ac:dyDescent="0.2">
      <c r="A127" s="23" t="s">
        <v>48</v>
      </c>
    </row>
    <row r="128" spans="1:2" ht="25.5" x14ac:dyDescent="0.2">
      <c r="A128" s="23" t="s">
        <v>1240</v>
      </c>
    </row>
    <row r="129" spans="1:1" x14ac:dyDescent="0.2">
      <c r="A129" s="296" t="s">
        <v>19</v>
      </c>
    </row>
    <row r="130" spans="1:1" x14ac:dyDescent="0.2">
      <c r="A130" s="295" t="s">
        <v>49</v>
      </c>
    </row>
    <row r="131" spans="1:1" x14ac:dyDescent="0.2">
      <c r="A131" s="23"/>
    </row>
    <row r="132" spans="1:1" x14ac:dyDescent="0.2">
      <c r="A132" s="286" t="s">
        <v>50</v>
      </c>
    </row>
    <row r="133" spans="1:1" ht="30.95" customHeight="1" x14ac:dyDescent="0.2">
      <c r="A133" s="23" t="s">
        <v>1232</v>
      </c>
    </row>
    <row r="134" spans="1:1" ht="51" x14ac:dyDescent="0.2">
      <c r="A134" s="292" t="s">
        <v>1241</v>
      </c>
    </row>
    <row r="135" spans="1:1" x14ac:dyDescent="0.2">
      <c r="A135" s="252" t="s">
        <v>1242</v>
      </c>
    </row>
    <row r="136" spans="1:1" ht="109.5" customHeight="1" x14ac:dyDescent="0.2">
      <c r="A136" s="292" t="s">
        <v>1233</v>
      </c>
    </row>
    <row r="137" spans="1:1" x14ac:dyDescent="0.2">
      <c r="A137"/>
    </row>
    <row r="138" spans="1:1" ht="61.35" customHeight="1" x14ac:dyDescent="0.2">
      <c r="A138" s="317" t="s">
        <v>1577</v>
      </c>
    </row>
    <row r="140" spans="1:1" ht="63.75" x14ac:dyDescent="0.2">
      <c r="A140" s="318" t="s">
        <v>1576</v>
      </c>
    </row>
    <row r="143" spans="1:1" x14ac:dyDescent="0.2">
      <c r="A143" s="24"/>
    </row>
  </sheetData>
  <sheetProtection sheet="1" selectLockedCells="1" selectUnlockedCells="1"/>
  <mergeCells count="4">
    <mergeCell ref="C25:D25"/>
    <mergeCell ref="C2:D2"/>
    <mergeCell ref="C22:D22"/>
    <mergeCell ref="C23:D23"/>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F772-91C2-4030-B323-9D8A71B2D098}">
  <sheetPr codeName="Hárok5"/>
  <dimension ref="A1:R2903"/>
  <sheetViews>
    <sheetView zoomScaleNormal="100" workbookViewId="0">
      <pane ySplit="7" topLeftCell="A8" activePane="bottomLeft" state="frozen"/>
      <selection pane="bottomLeft" activeCell="H56" sqref="H56"/>
    </sheetView>
  </sheetViews>
  <sheetFormatPr defaultColWidth="11.42578125" defaultRowHeight="11.25" x14ac:dyDescent="0.2"/>
  <cols>
    <col min="1" max="1" width="26.5703125" style="35" customWidth="1"/>
    <col min="2" max="2" width="10.85546875" style="35" bestFit="1" customWidth="1"/>
    <col min="3" max="3" width="12" style="35" bestFit="1" customWidth="1"/>
    <col min="4" max="4" width="9.5703125" style="35" customWidth="1"/>
    <col min="5" max="5" width="33" style="35" customWidth="1"/>
    <col min="6" max="6" width="9.5703125" style="35" bestFit="1" customWidth="1"/>
    <col min="7" max="7" width="23.85546875" style="35" customWidth="1"/>
    <col min="8" max="8" width="11.5703125" style="36" customWidth="1"/>
    <col min="9" max="9" width="7.85546875" style="54" bestFit="1" customWidth="1"/>
    <col min="10" max="10" width="5.42578125" style="39" bestFit="1" customWidth="1"/>
    <col min="11" max="11" width="5" style="38" bestFit="1" customWidth="1"/>
    <col min="12" max="12" width="11.42578125" style="38" customWidth="1"/>
    <col min="13" max="13" width="41.85546875" style="38" bestFit="1" customWidth="1"/>
    <col min="14" max="16384" width="11.42578125" style="38"/>
  </cols>
  <sheetData>
    <row r="1" spans="1:11" ht="15.75" x14ac:dyDescent="0.25">
      <c r="A1" s="325" t="s">
        <v>51</v>
      </c>
      <c r="B1" s="325"/>
      <c r="C1" s="325"/>
      <c r="D1" s="325"/>
      <c r="E1" s="325"/>
      <c r="F1" s="325"/>
      <c r="G1" s="325"/>
      <c r="H1" s="325"/>
      <c r="I1" s="52"/>
      <c r="J1" s="37"/>
    </row>
    <row r="2" spans="1:11" ht="15" x14ac:dyDescent="0.25">
      <c r="A2" s="331" t="str">
        <f>Doklady!A100</f>
        <v>Priebežné čerpanie a vyúčtovanie finančných prostriedkov poskytnutých zo štátneho rozpočtu v oblasti športu v roku 2026</v>
      </c>
      <c r="B2" s="331"/>
      <c r="C2" s="331"/>
      <c r="D2" s="331"/>
      <c r="E2" s="331"/>
      <c r="F2" s="331"/>
      <c r="G2" s="331"/>
      <c r="H2" s="329" t="str">
        <f>+Doklady!I100</f>
        <v>V1</v>
      </c>
      <c r="I2" s="329"/>
    </row>
    <row r="3" spans="1:11" ht="15" x14ac:dyDescent="0.25">
      <c r="A3" s="40"/>
      <c r="B3" s="40"/>
      <c r="C3" s="40"/>
      <c r="D3" s="40"/>
      <c r="E3" s="40"/>
      <c r="F3" s="40"/>
      <c r="G3" s="40"/>
      <c r="H3" s="330">
        <f>+Doklady!I101</f>
        <v>46053</v>
      </c>
      <c r="I3" s="330"/>
    </row>
    <row r="4" spans="1:11" ht="15.75" customHeight="1" x14ac:dyDescent="0.2">
      <c r="A4" s="41" t="s">
        <v>52</v>
      </c>
      <c r="B4" s="326" t="s">
        <v>53</v>
      </c>
      <c r="C4" s="327"/>
      <c r="D4" s="327"/>
      <c r="E4" s="328"/>
      <c r="F4" s="42"/>
      <c r="G4" s="42"/>
      <c r="H4" s="38"/>
      <c r="I4" s="53"/>
    </row>
    <row r="5" spans="1:11" ht="15.75" hidden="1" customHeight="1" x14ac:dyDescent="0.2">
      <c r="A5" s="41"/>
      <c r="B5" s="43"/>
      <c r="C5" s="43"/>
      <c r="D5" s="43"/>
      <c r="E5" s="43"/>
      <c r="F5" s="43"/>
      <c r="G5" s="43"/>
      <c r="H5" s="43"/>
    </row>
    <row r="6" spans="1:11" ht="3.75" customHeight="1" x14ac:dyDescent="0.2">
      <c r="A6" s="41"/>
      <c r="B6" s="43"/>
      <c r="C6" s="43"/>
      <c r="D6" s="43"/>
      <c r="E6" s="38"/>
      <c r="F6" s="38"/>
      <c r="G6" s="38"/>
      <c r="H6" s="38"/>
      <c r="I6" s="53"/>
      <c r="J6" s="44"/>
      <c r="K6" s="44"/>
    </row>
    <row r="7" spans="1:11" s="45" customFormat="1" ht="56.25" x14ac:dyDescent="0.2">
      <c r="A7" s="10" t="s">
        <v>54</v>
      </c>
      <c r="B7" s="10" t="s">
        <v>55</v>
      </c>
      <c r="C7" s="10" t="s">
        <v>56</v>
      </c>
      <c r="D7" s="10" t="s">
        <v>57</v>
      </c>
      <c r="E7" s="10" t="s">
        <v>58</v>
      </c>
      <c r="F7" s="10" t="s">
        <v>59</v>
      </c>
      <c r="G7" s="10" t="s">
        <v>60</v>
      </c>
      <c r="H7" s="11" t="s">
        <v>61</v>
      </c>
      <c r="I7" s="58" t="s">
        <v>62</v>
      </c>
      <c r="J7" s="44"/>
    </row>
    <row r="8" spans="1:11" ht="22.5" x14ac:dyDescent="0.2">
      <c r="A8" s="46" t="s">
        <v>63</v>
      </c>
      <c r="B8" s="47" t="s">
        <v>1495</v>
      </c>
      <c r="C8" s="47" t="s">
        <v>64</v>
      </c>
      <c r="D8" s="48">
        <v>46146</v>
      </c>
      <c r="E8" s="46" t="s">
        <v>65</v>
      </c>
      <c r="F8" s="46"/>
      <c r="G8" s="46" t="s">
        <v>66</v>
      </c>
      <c r="H8" s="49">
        <v>1350</v>
      </c>
      <c r="I8" s="55">
        <v>3</v>
      </c>
      <c r="J8" s="44"/>
    </row>
    <row r="9" spans="1:11" ht="12.75" x14ac:dyDescent="0.2">
      <c r="A9" s="46" t="s">
        <v>63</v>
      </c>
      <c r="B9" s="47" t="s">
        <v>1496</v>
      </c>
      <c r="C9" s="47" t="s">
        <v>67</v>
      </c>
      <c r="D9" s="48">
        <v>46147</v>
      </c>
      <c r="E9" s="46" t="s">
        <v>68</v>
      </c>
      <c r="F9" s="46"/>
      <c r="G9" s="46" t="s">
        <v>69</v>
      </c>
      <c r="H9" s="49">
        <v>100</v>
      </c>
      <c r="I9" s="55">
        <v>3</v>
      </c>
      <c r="J9" s="44"/>
    </row>
    <row r="10" spans="1:11" ht="22.5" x14ac:dyDescent="0.2">
      <c r="A10" s="46" t="s">
        <v>63</v>
      </c>
      <c r="B10" s="47" t="s">
        <v>1497</v>
      </c>
      <c r="C10" s="47" t="s">
        <v>70</v>
      </c>
      <c r="D10" s="48">
        <v>46148</v>
      </c>
      <c r="E10" s="46" t="s">
        <v>71</v>
      </c>
      <c r="F10" s="46"/>
      <c r="G10" s="46" t="s">
        <v>72</v>
      </c>
      <c r="H10" s="49">
        <v>50</v>
      </c>
      <c r="I10" s="55">
        <v>3</v>
      </c>
      <c r="J10" s="44"/>
    </row>
    <row r="11" spans="1:11" ht="12.75" x14ac:dyDescent="0.2">
      <c r="A11" s="46" t="s">
        <v>63</v>
      </c>
      <c r="B11" s="47" t="s">
        <v>1498</v>
      </c>
      <c r="C11" s="47" t="s">
        <v>73</v>
      </c>
      <c r="D11" s="48">
        <v>46149</v>
      </c>
      <c r="E11" s="46" t="s">
        <v>74</v>
      </c>
      <c r="F11" s="46"/>
      <c r="G11" s="46" t="s">
        <v>75</v>
      </c>
      <c r="H11" s="49">
        <v>200</v>
      </c>
      <c r="I11" s="55">
        <v>3</v>
      </c>
      <c r="J11" s="44"/>
    </row>
    <row r="12" spans="1:11" ht="12.75" x14ac:dyDescent="0.2">
      <c r="A12" s="46" t="s">
        <v>63</v>
      </c>
      <c r="B12" s="47" t="s">
        <v>1499</v>
      </c>
      <c r="C12" s="47" t="s">
        <v>76</v>
      </c>
      <c r="D12" s="48">
        <v>46150</v>
      </c>
      <c r="E12" s="46" t="s">
        <v>77</v>
      </c>
      <c r="F12" s="46"/>
      <c r="G12" s="46" t="s">
        <v>78</v>
      </c>
      <c r="H12" s="49">
        <v>180</v>
      </c>
      <c r="I12" s="55">
        <v>3</v>
      </c>
      <c r="J12" s="44"/>
    </row>
    <row r="13" spans="1:11" ht="12.75" x14ac:dyDescent="0.2">
      <c r="A13" s="46" t="s">
        <v>63</v>
      </c>
      <c r="B13" s="47" t="s">
        <v>1500</v>
      </c>
      <c r="C13" s="47" t="s">
        <v>79</v>
      </c>
      <c r="D13" s="48">
        <v>46151</v>
      </c>
      <c r="E13" s="46" t="s">
        <v>80</v>
      </c>
      <c r="F13" s="46"/>
      <c r="G13" s="46" t="s">
        <v>81</v>
      </c>
      <c r="H13" s="49">
        <v>505</v>
      </c>
      <c r="I13" s="55">
        <v>3</v>
      </c>
      <c r="J13" s="44"/>
    </row>
    <row r="14" spans="1:11" ht="12.75" x14ac:dyDescent="0.2">
      <c r="A14" s="46" t="s">
        <v>63</v>
      </c>
      <c r="B14" s="47" t="s">
        <v>1501</v>
      </c>
      <c r="C14" s="47" t="s">
        <v>82</v>
      </c>
      <c r="D14" s="48">
        <v>46152</v>
      </c>
      <c r="E14" s="46" t="s">
        <v>83</v>
      </c>
      <c r="F14" s="46"/>
      <c r="G14" s="46" t="s">
        <v>84</v>
      </c>
      <c r="H14" s="49">
        <v>4700</v>
      </c>
      <c r="I14" s="55">
        <v>2</v>
      </c>
      <c r="J14" s="44"/>
    </row>
    <row r="15" spans="1:11" ht="22.5" x14ac:dyDescent="0.2">
      <c r="A15" s="46" t="s">
        <v>63</v>
      </c>
      <c r="B15" s="47" t="s">
        <v>1502</v>
      </c>
      <c r="C15" s="47" t="s">
        <v>1536</v>
      </c>
      <c r="D15" s="48">
        <v>46153</v>
      </c>
      <c r="E15" s="46" t="s">
        <v>85</v>
      </c>
      <c r="F15" s="46"/>
      <c r="G15" s="46" t="s">
        <v>86</v>
      </c>
      <c r="H15" s="49">
        <v>3330</v>
      </c>
      <c r="I15" s="55">
        <v>2</v>
      </c>
      <c r="J15" s="44"/>
    </row>
    <row r="16" spans="1:11" ht="22.5" x14ac:dyDescent="0.2">
      <c r="A16" s="46" t="s">
        <v>63</v>
      </c>
      <c r="B16" s="47" t="s">
        <v>1503</v>
      </c>
      <c r="C16" s="47" t="s">
        <v>87</v>
      </c>
      <c r="D16" s="48">
        <v>46154</v>
      </c>
      <c r="E16" s="46" t="s">
        <v>88</v>
      </c>
      <c r="F16" s="46"/>
      <c r="G16" s="46" t="s">
        <v>89</v>
      </c>
      <c r="H16" s="49">
        <v>1000</v>
      </c>
      <c r="I16" s="55">
        <v>2</v>
      </c>
      <c r="J16" s="44"/>
    </row>
    <row r="17" spans="1:18" ht="12.75" x14ac:dyDescent="0.2">
      <c r="A17" s="46" t="s">
        <v>63</v>
      </c>
      <c r="B17" s="47" t="s">
        <v>1504</v>
      </c>
      <c r="C17" s="47" t="s">
        <v>90</v>
      </c>
      <c r="D17" s="48">
        <v>46155</v>
      </c>
      <c r="E17" s="46" t="s">
        <v>91</v>
      </c>
      <c r="F17" s="46"/>
      <c r="G17" s="46" t="s">
        <v>92</v>
      </c>
      <c r="H17" s="49">
        <v>300</v>
      </c>
      <c r="I17" s="55">
        <v>2</v>
      </c>
      <c r="J17" s="44"/>
    </row>
    <row r="18" spans="1:18" ht="12.75" x14ac:dyDescent="0.2">
      <c r="A18" s="46" t="s">
        <v>63</v>
      </c>
      <c r="B18" s="47" t="s">
        <v>1505</v>
      </c>
      <c r="C18" s="47" t="s">
        <v>93</v>
      </c>
      <c r="D18" s="48">
        <v>46156</v>
      </c>
      <c r="E18" s="46" t="s">
        <v>94</v>
      </c>
      <c r="F18" s="46"/>
      <c r="G18" s="46" t="s">
        <v>95</v>
      </c>
      <c r="H18" s="49">
        <v>600</v>
      </c>
      <c r="I18" s="55">
        <v>2</v>
      </c>
      <c r="J18" s="44"/>
    </row>
    <row r="19" spans="1:18" ht="22.5" x14ac:dyDescent="0.2">
      <c r="A19" s="46" t="s">
        <v>63</v>
      </c>
      <c r="B19" s="47" t="s">
        <v>1506</v>
      </c>
      <c r="C19" s="47" t="s">
        <v>96</v>
      </c>
      <c r="D19" s="48">
        <v>46157</v>
      </c>
      <c r="E19" s="46" t="s">
        <v>1542</v>
      </c>
      <c r="F19" s="46"/>
      <c r="G19" s="46" t="s">
        <v>97</v>
      </c>
      <c r="H19" s="49">
        <v>25.9</v>
      </c>
      <c r="I19" s="55">
        <v>2</v>
      </c>
      <c r="J19" s="44"/>
    </row>
    <row r="20" spans="1:18" ht="12.75" x14ac:dyDescent="0.2">
      <c r="A20" s="46" t="s">
        <v>63</v>
      </c>
      <c r="B20" s="47" t="s">
        <v>1507</v>
      </c>
      <c r="C20" s="47" t="s">
        <v>98</v>
      </c>
      <c r="D20" s="48">
        <v>46158</v>
      </c>
      <c r="E20" s="46" t="s">
        <v>99</v>
      </c>
      <c r="F20" s="46"/>
      <c r="G20" s="46" t="s">
        <v>100</v>
      </c>
      <c r="H20" s="49">
        <v>60</v>
      </c>
      <c r="I20" s="55">
        <v>2</v>
      </c>
      <c r="J20" s="44"/>
    </row>
    <row r="21" spans="1:18" ht="22.5" x14ac:dyDescent="0.2">
      <c r="A21" s="46" t="s">
        <v>63</v>
      </c>
      <c r="B21" s="47" t="s">
        <v>101</v>
      </c>
      <c r="C21" s="47" t="s">
        <v>102</v>
      </c>
      <c r="D21" s="48">
        <v>46160</v>
      </c>
      <c r="E21" s="46" t="s">
        <v>1543</v>
      </c>
      <c r="F21" s="46"/>
      <c r="G21" s="46" t="s">
        <v>103</v>
      </c>
      <c r="H21" s="49">
        <v>200</v>
      </c>
      <c r="I21" s="55">
        <v>5</v>
      </c>
      <c r="J21" s="44"/>
      <c r="M21" s="44"/>
      <c r="N21" s="44"/>
      <c r="O21" s="44"/>
      <c r="P21" s="44"/>
      <c r="Q21" s="44"/>
      <c r="R21" s="44"/>
    </row>
    <row r="22" spans="1:18" ht="45" x14ac:dyDescent="0.2">
      <c r="A22" s="46" t="s">
        <v>63</v>
      </c>
      <c r="B22" s="47" t="s">
        <v>104</v>
      </c>
      <c r="C22" s="47" t="s">
        <v>104</v>
      </c>
      <c r="D22" s="48">
        <v>46161</v>
      </c>
      <c r="E22" s="46" t="s">
        <v>1544</v>
      </c>
      <c r="F22" s="46"/>
      <c r="G22" s="46" t="s">
        <v>105</v>
      </c>
      <c r="H22" s="49">
        <v>8780</v>
      </c>
      <c r="I22" s="55">
        <v>4</v>
      </c>
      <c r="J22" s="44"/>
      <c r="M22" s="44"/>
      <c r="N22" s="44"/>
      <c r="O22" s="44"/>
      <c r="P22" s="44"/>
      <c r="Q22" s="44"/>
      <c r="R22" s="44"/>
    </row>
    <row r="23" spans="1:18" ht="12.75" x14ac:dyDescent="0.2">
      <c r="A23" s="46" t="s">
        <v>63</v>
      </c>
      <c r="B23" s="47" t="s">
        <v>1508</v>
      </c>
      <c r="C23" s="47" t="s">
        <v>106</v>
      </c>
      <c r="D23" s="48">
        <v>46162</v>
      </c>
      <c r="E23" s="46" t="s">
        <v>107</v>
      </c>
      <c r="F23" s="46"/>
      <c r="G23" s="46" t="s">
        <v>108</v>
      </c>
      <c r="H23" s="49">
        <v>124</v>
      </c>
      <c r="I23" s="55">
        <v>2</v>
      </c>
      <c r="J23" s="44"/>
      <c r="M23" s="44"/>
      <c r="N23" s="44"/>
      <c r="O23" s="44"/>
      <c r="P23" s="44"/>
      <c r="Q23" s="44"/>
      <c r="R23" s="44"/>
    </row>
    <row r="24" spans="1:18" ht="12.75" x14ac:dyDescent="0.2">
      <c r="A24" s="46" t="s">
        <v>63</v>
      </c>
      <c r="B24" s="47" t="s">
        <v>1509</v>
      </c>
      <c r="C24" s="47">
        <v>1213275</v>
      </c>
      <c r="D24" s="48">
        <v>46163</v>
      </c>
      <c r="E24" s="46" t="s">
        <v>109</v>
      </c>
      <c r="F24" s="46"/>
      <c r="G24" s="46" t="s">
        <v>110</v>
      </c>
      <c r="H24" s="49">
        <v>19.100000000000001</v>
      </c>
      <c r="I24" s="55">
        <v>2</v>
      </c>
      <c r="J24" s="44"/>
      <c r="O24" s="44"/>
      <c r="P24" s="44"/>
      <c r="Q24" s="44"/>
      <c r="R24" s="44"/>
    </row>
    <row r="25" spans="1:18" ht="12.75" x14ac:dyDescent="0.2">
      <c r="A25" s="46" t="s">
        <v>63</v>
      </c>
      <c r="B25" s="47" t="s">
        <v>1510</v>
      </c>
      <c r="C25" s="47">
        <v>2007006035</v>
      </c>
      <c r="D25" s="48">
        <v>46164</v>
      </c>
      <c r="E25" s="46" t="s">
        <v>1545</v>
      </c>
      <c r="F25" s="46"/>
      <c r="G25" s="46" t="s">
        <v>111</v>
      </c>
      <c r="H25" s="49">
        <v>277.74</v>
      </c>
      <c r="I25" s="55">
        <v>4</v>
      </c>
      <c r="J25" s="44"/>
      <c r="O25" s="44"/>
      <c r="P25" s="44"/>
      <c r="Q25" s="44"/>
      <c r="R25" s="44"/>
    </row>
    <row r="26" spans="1:18" ht="12.75" x14ac:dyDescent="0.2">
      <c r="A26" s="46" t="s">
        <v>63</v>
      </c>
      <c r="B26" s="50">
        <v>46357</v>
      </c>
      <c r="C26" s="47" t="s">
        <v>106</v>
      </c>
      <c r="D26" s="48">
        <v>46165</v>
      </c>
      <c r="E26" s="46" t="s">
        <v>1546</v>
      </c>
      <c r="F26" s="46"/>
      <c r="G26" s="46" t="s">
        <v>112</v>
      </c>
      <c r="H26" s="49">
        <v>50</v>
      </c>
      <c r="I26" s="55">
        <v>4</v>
      </c>
      <c r="J26" s="44"/>
      <c r="O26" s="44"/>
      <c r="P26" s="44"/>
      <c r="Q26" s="44"/>
      <c r="R26" s="44"/>
    </row>
    <row r="27" spans="1:18" ht="12.75" x14ac:dyDescent="0.2">
      <c r="A27" s="46" t="s">
        <v>63</v>
      </c>
      <c r="B27" s="47" t="s">
        <v>1511</v>
      </c>
      <c r="C27" s="47" t="s">
        <v>113</v>
      </c>
      <c r="D27" s="48">
        <v>46166</v>
      </c>
      <c r="E27" s="46" t="s">
        <v>114</v>
      </c>
      <c r="F27" s="46"/>
      <c r="G27" s="46" t="s">
        <v>115</v>
      </c>
      <c r="H27" s="49">
        <v>9</v>
      </c>
      <c r="I27" s="55">
        <v>4</v>
      </c>
      <c r="J27" s="44"/>
      <c r="O27" s="44"/>
      <c r="P27" s="44"/>
      <c r="Q27" s="44"/>
      <c r="R27" s="44"/>
    </row>
    <row r="28" spans="1:18" ht="22.5" x14ac:dyDescent="0.2">
      <c r="A28" s="46" t="s">
        <v>63</v>
      </c>
      <c r="B28" s="50">
        <v>46143</v>
      </c>
      <c r="C28" s="47" t="s">
        <v>116</v>
      </c>
      <c r="D28" s="48">
        <v>46167</v>
      </c>
      <c r="E28" s="46" t="s">
        <v>1547</v>
      </c>
      <c r="F28" s="46"/>
      <c r="G28" s="46" t="s">
        <v>117</v>
      </c>
      <c r="H28" s="49">
        <v>10</v>
      </c>
      <c r="I28" s="55">
        <v>4</v>
      </c>
      <c r="J28" s="44"/>
      <c r="O28" s="44"/>
      <c r="P28" s="44"/>
      <c r="Q28" s="44"/>
      <c r="R28" s="44"/>
    </row>
    <row r="29" spans="1:18" ht="22.5" x14ac:dyDescent="0.2">
      <c r="A29" s="46" t="s">
        <v>63</v>
      </c>
      <c r="B29" s="47" t="s">
        <v>118</v>
      </c>
      <c r="C29" s="47" t="s">
        <v>119</v>
      </c>
      <c r="D29" s="48">
        <v>46168</v>
      </c>
      <c r="E29" s="46" t="s">
        <v>1548</v>
      </c>
      <c r="F29" s="46"/>
      <c r="G29" s="46" t="s">
        <v>120</v>
      </c>
      <c r="H29" s="49">
        <v>500</v>
      </c>
      <c r="I29" s="55">
        <v>1</v>
      </c>
      <c r="J29" s="44"/>
      <c r="O29" s="44"/>
      <c r="P29" s="44"/>
      <c r="Q29" s="44"/>
      <c r="R29" s="44"/>
    </row>
    <row r="30" spans="1:18" ht="12.75" x14ac:dyDescent="0.2">
      <c r="A30" s="46" t="s">
        <v>63</v>
      </c>
      <c r="B30" s="47" t="s">
        <v>1512</v>
      </c>
      <c r="C30" s="47" t="s">
        <v>121</v>
      </c>
      <c r="D30" s="48">
        <v>46169</v>
      </c>
      <c r="E30" s="46" t="s">
        <v>122</v>
      </c>
      <c r="F30" s="46"/>
      <c r="G30" s="46" t="s">
        <v>123</v>
      </c>
      <c r="H30" s="49">
        <v>71.2</v>
      </c>
      <c r="I30" s="55">
        <v>3</v>
      </c>
      <c r="J30" s="44"/>
      <c r="O30" s="44"/>
      <c r="P30" s="44"/>
      <c r="Q30" s="44"/>
      <c r="R30" s="44"/>
    </row>
    <row r="31" spans="1:18" ht="67.5" x14ac:dyDescent="0.2">
      <c r="A31" s="46" t="s">
        <v>63</v>
      </c>
      <c r="B31" s="47" t="s">
        <v>1513</v>
      </c>
      <c r="C31" s="47" t="s">
        <v>1537</v>
      </c>
      <c r="D31" s="48">
        <v>46170</v>
      </c>
      <c r="E31" s="46" t="s">
        <v>1549</v>
      </c>
      <c r="F31" s="46"/>
      <c r="G31" s="46" t="s">
        <v>124</v>
      </c>
      <c r="H31" s="49">
        <v>250</v>
      </c>
      <c r="I31" s="55">
        <v>1</v>
      </c>
      <c r="J31" s="44"/>
    </row>
    <row r="32" spans="1:18" ht="12.75" x14ac:dyDescent="0.2">
      <c r="A32" s="46" t="s">
        <v>63</v>
      </c>
      <c r="B32" s="47" t="s">
        <v>1514</v>
      </c>
      <c r="C32" s="47" t="s">
        <v>125</v>
      </c>
      <c r="D32" s="48">
        <v>46171</v>
      </c>
      <c r="E32" s="46" t="s">
        <v>126</v>
      </c>
      <c r="F32" s="46"/>
      <c r="G32" s="46" t="s">
        <v>127</v>
      </c>
      <c r="H32" s="49">
        <v>320</v>
      </c>
      <c r="I32" s="55">
        <v>5</v>
      </c>
      <c r="J32" s="44"/>
    </row>
    <row r="33" spans="1:18" ht="12.75" x14ac:dyDescent="0.2">
      <c r="A33" s="46" t="s">
        <v>63</v>
      </c>
      <c r="B33" s="47" t="s">
        <v>1515</v>
      </c>
      <c r="C33" s="47" t="s">
        <v>128</v>
      </c>
      <c r="D33" s="48">
        <v>46172</v>
      </c>
      <c r="E33" s="46" t="s">
        <v>1550</v>
      </c>
      <c r="F33" s="46"/>
      <c r="G33" s="46" t="s">
        <v>129</v>
      </c>
      <c r="H33" s="49">
        <v>40</v>
      </c>
      <c r="I33" s="55">
        <v>4</v>
      </c>
      <c r="J33" s="44"/>
    </row>
    <row r="34" spans="1:18" ht="12.75" x14ac:dyDescent="0.2">
      <c r="A34" s="46" t="s">
        <v>63</v>
      </c>
      <c r="B34" s="50">
        <v>46023</v>
      </c>
      <c r="C34" s="47" t="s">
        <v>1538</v>
      </c>
      <c r="D34" s="48">
        <v>46173</v>
      </c>
      <c r="E34" s="46" t="s">
        <v>130</v>
      </c>
      <c r="F34" s="46"/>
      <c r="G34" s="46" t="s">
        <v>131</v>
      </c>
      <c r="H34" s="49">
        <v>25</v>
      </c>
      <c r="I34" s="55">
        <v>4</v>
      </c>
      <c r="J34" s="44"/>
    </row>
    <row r="35" spans="1:18" ht="12.75" x14ac:dyDescent="0.2">
      <c r="A35" s="46" t="s">
        <v>63</v>
      </c>
      <c r="B35" s="50">
        <v>46082</v>
      </c>
      <c r="C35" s="47" t="s">
        <v>132</v>
      </c>
      <c r="D35" s="48">
        <v>46174</v>
      </c>
      <c r="E35" s="46" t="s">
        <v>1551</v>
      </c>
      <c r="F35" s="46"/>
      <c r="G35" s="46" t="s">
        <v>133</v>
      </c>
      <c r="H35" s="49">
        <v>150</v>
      </c>
      <c r="I35" s="55">
        <v>4</v>
      </c>
      <c r="J35" s="44"/>
    </row>
    <row r="36" spans="1:18" ht="22.5" x14ac:dyDescent="0.2">
      <c r="A36" s="46" t="s">
        <v>63</v>
      </c>
      <c r="B36" s="50">
        <v>46113</v>
      </c>
      <c r="C36" s="47" t="s">
        <v>134</v>
      </c>
      <c r="D36" s="48">
        <v>46175</v>
      </c>
      <c r="E36" s="46" t="s">
        <v>1552</v>
      </c>
      <c r="F36" s="46"/>
      <c r="G36" s="46" t="s">
        <v>135</v>
      </c>
      <c r="H36" s="49">
        <v>100</v>
      </c>
      <c r="I36" s="55">
        <v>4</v>
      </c>
      <c r="J36" s="44"/>
    </row>
    <row r="37" spans="1:18" x14ac:dyDescent="0.2">
      <c r="A37" s="46" t="s">
        <v>63</v>
      </c>
      <c r="B37" s="47" t="s">
        <v>1516</v>
      </c>
      <c r="C37" s="47" t="s">
        <v>136</v>
      </c>
      <c r="D37" s="48">
        <v>46176</v>
      </c>
      <c r="E37" s="46" t="s">
        <v>1553</v>
      </c>
      <c r="F37" s="46"/>
      <c r="G37" s="46" t="s">
        <v>137</v>
      </c>
      <c r="H37" s="49">
        <v>74.099999999999994</v>
      </c>
      <c r="I37" s="55">
        <v>4</v>
      </c>
    </row>
    <row r="38" spans="1:18" x14ac:dyDescent="0.2">
      <c r="A38" s="46" t="s">
        <v>63</v>
      </c>
      <c r="B38" s="47" t="s">
        <v>1517</v>
      </c>
      <c r="C38" s="47" t="s">
        <v>138</v>
      </c>
      <c r="D38" s="48">
        <v>46177</v>
      </c>
      <c r="E38" s="46" t="s">
        <v>1554</v>
      </c>
      <c r="F38" s="46"/>
      <c r="G38" s="46" t="s">
        <v>139</v>
      </c>
      <c r="H38" s="49">
        <v>120</v>
      </c>
      <c r="I38" s="55">
        <v>2</v>
      </c>
    </row>
    <row r="39" spans="1:18" ht="45" x14ac:dyDescent="0.2">
      <c r="A39" s="46" t="s">
        <v>63</v>
      </c>
      <c r="B39" s="47" t="s">
        <v>140</v>
      </c>
      <c r="C39" s="47" t="s">
        <v>140</v>
      </c>
      <c r="D39" s="48">
        <v>46178</v>
      </c>
      <c r="E39" s="46" t="s">
        <v>1555</v>
      </c>
      <c r="F39" s="46"/>
      <c r="G39" s="46" t="s">
        <v>141</v>
      </c>
      <c r="H39" s="49">
        <v>80</v>
      </c>
      <c r="I39" s="55">
        <v>3</v>
      </c>
    </row>
    <row r="40" spans="1:18" x14ac:dyDescent="0.2">
      <c r="A40" s="46" t="s">
        <v>63</v>
      </c>
      <c r="B40" s="47" t="s">
        <v>142</v>
      </c>
      <c r="C40" s="47" t="s">
        <v>143</v>
      </c>
      <c r="D40" s="48">
        <v>46179</v>
      </c>
      <c r="E40" s="46" t="s">
        <v>1556</v>
      </c>
      <c r="F40" s="46"/>
      <c r="G40" s="46" t="s">
        <v>144</v>
      </c>
      <c r="H40" s="49">
        <v>600</v>
      </c>
      <c r="I40" s="55">
        <v>1</v>
      </c>
    </row>
    <row r="41" spans="1:18" s="39" customFormat="1" ht="22.5" x14ac:dyDescent="0.2">
      <c r="A41" s="46" t="s">
        <v>63</v>
      </c>
      <c r="B41" s="47" t="s">
        <v>116</v>
      </c>
      <c r="C41" s="47" t="s">
        <v>145</v>
      </c>
      <c r="D41" s="48">
        <v>46180</v>
      </c>
      <c r="E41" s="46" t="s">
        <v>146</v>
      </c>
      <c r="F41" s="46"/>
      <c r="G41" s="46" t="s">
        <v>147</v>
      </c>
      <c r="H41" s="49">
        <v>10</v>
      </c>
      <c r="I41" s="55">
        <v>3</v>
      </c>
      <c r="K41" s="38"/>
      <c r="L41" s="38"/>
      <c r="M41" s="38"/>
      <c r="N41" s="38"/>
      <c r="O41" s="38"/>
      <c r="P41" s="38"/>
      <c r="Q41" s="38"/>
      <c r="R41" s="38"/>
    </row>
    <row r="42" spans="1:18" s="39" customFormat="1" x14ac:dyDescent="0.2">
      <c r="A42" s="46" t="s">
        <v>63</v>
      </c>
      <c r="B42" s="47" t="s">
        <v>148</v>
      </c>
      <c r="C42" s="47" t="s">
        <v>149</v>
      </c>
      <c r="D42" s="48">
        <v>46181</v>
      </c>
      <c r="E42" s="46" t="s">
        <v>150</v>
      </c>
      <c r="F42" s="46"/>
      <c r="G42" s="46" t="s">
        <v>151</v>
      </c>
      <c r="H42" s="49">
        <v>19</v>
      </c>
      <c r="I42" s="55">
        <v>2</v>
      </c>
      <c r="K42" s="38"/>
      <c r="L42" s="38"/>
      <c r="M42" s="38"/>
      <c r="N42" s="38"/>
      <c r="O42" s="38"/>
      <c r="P42" s="38"/>
      <c r="Q42" s="38"/>
      <c r="R42" s="38"/>
    </row>
    <row r="43" spans="1:18" s="39" customFormat="1" x14ac:dyDescent="0.2">
      <c r="A43" s="46" t="s">
        <v>63</v>
      </c>
      <c r="B43" s="47" t="s">
        <v>1518</v>
      </c>
      <c r="C43" s="47" t="s">
        <v>101</v>
      </c>
      <c r="D43" s="48">
        <v>46182</v>
      </c>
      <c r="E43" s="46" t="s">
        <v>152</v>
      </c>
      <c r="F43" s="46"/>
      <c r="G43" s="46" t="s">
        <v>153</v>
      </c>
      <c r="H43" s="49">
        <v>230</v>
      </c>
      <c r="I43" s="55">
        <v>2</v>
      </c>
      <c r="K43" s="38"/>
      <c r="L43" s="38"/>
      <c r="M43" s="38"/>
      <c r="N43" s="38"/>
      <c r="O43" s="38"/>
      <c r="P43" s="38"/>
      <c r="Q43" s="38"/>
      <c r="R43" s="38"/>
    </row>
    <row r="44" spans="1:18" s="39" customFormat="1" x14ac:dyDescent="0.2">
      <c r="A44" s="46" t="s">
        <v>63</v>
      </c>
      <c r="B44" s="47" t="s">
        <v>1519</v>
      </c>
      <c r="C44" s="47" t="s">
        <v>1539</v>
      </c>
      <c r="D44" s="48">
        <v>46183</v>
      </c>
      <c r="E44" s="46" t="s">
        <v>1557</v>
      </c>
      <c r="F44" s="46"/>
      <c r="G44" s="46" t="s">
        <v>154</v>
      </c>
      <c r="H44" s="49">
        <v>175</v>
      </c>
      <c r="I44" s="55">
        <v>2</v>
      </c>
      <c r="K44" s="38"/>
      <c r="L44" s="38"/>
      <c r="M44" s="38"/>
      <c r="N44" s="38"/>
      <c r="O44" s="38"/>
      <c r="P44" s="38"/>
      <c r="Q44" s="38"/>
      <c r="R44" s="38"/>
    </row>
    <row r="45" spans="1:18" s="39" customFormat="1" x14ac:dyDescent="0.2">
      <c r="A45" s="46" t="s">
        <v>63</v>
      </c>
      <c r="B45" s="47" t="s">
        <v>155</v>
      </c>
      <c r="C45" s="47">
        <v>369963</v>
      </c>
      <c r="D45" s="48">
        <v>46184</v>
      </c>
      <c r="E45" s="46" t="s">
        <v>156</v>
      </c>
      <c r="F45" s="46"/>
      <c r="G45" s="46" t="s">
        <v>157</v>
      </c>
      <c r="H45" s="49">
        <v>147</v>
      </c>
      <c r="I45" s="55">
        <v>1</v>
      </c>
      <c r="K45" s="38"/>
      <c r="L45" s="38"/>
      <c r="M45" s="38"/>
      <c r="N45" s="38"/>
      <c r="O45" s="38"/>
      <c r="P45" s="38"/>
      <c r="Q45" s="38"/>
      <c r="R45" s="38"/>
    </row>
    <row r="46" spans="1:18" s="39" customFormat="1" x14ac:dyDescent="0.2">
      <c r="A46" s="46" t="s">
        <v>158</v>
      </c>
      <c r="B46" s="47" t="s">
        <v>1520</v>
      </c>
      <c r="C46" s="47">
        <v>20200136</v>
      </c>
      <c r="D46" s="48">
        <v>46185</v>
      </c>
      <c r="E46" s="46" t="s">
        <v>1558</v>
      </c>
      <c r="F46" s="46"/>
      <c r="G46" s="46" t="s">
        <v>159</v>
      </c>
      <c r="H46" s="49">
        <v>360</v>
      </c>
      <c r="I46" s="55">
        <v>10</v>
      </c>
      <c r="K46" s="38"/>
      <c r="L46" s="38"/>
      <c r="M46" s="38"/>
      <c r="N46" s="38"/>
      <c r="O46" s="38"/>
      <c r="P46" s="38"/>
      <c r="Q46" s="38"/>
      <c r="R46" s="38"/>
    </row>
    <row r="47" spans="1:18" s="39" customFormat="1" ht="22.5" x14ac:dyDescent="0.2">
      <c r="A47" s="46" t="s">
        <v>158</v>
      </c>
      <c r="B47" s="47" t="s">
        <v>1521</v>
      </c>
      <c r="C47" s="47" t="s">
        <v>119</v>
      </c>
      <c r="D47" s="48">
        <v>46186</v>
      </c>
      <c r="E47" s="46" t="s">
        <v>160</v>
      </c>
      <c r="F47" s="46"/>
      <c r="G47" s="46" t="s">
        <v>120</v>
      </c>
      <c r="H47" s="49">
        <v>500</v>
      </c>
      <c r="I47" s="55">
        <v>10</v>
      </c>
      <c r="K47" s="38"/>
      <c r="L47" s="38"/>
      <c r="M47" s="38"/>
      <c r="N47" s="38"/>
      <c r="O47" s="38"/>
      <c r="P47" s="38"/>
      <c r="Q47" s="38"/>
      <c r="R47" s="38"/>
    </row>
    <row r="48" spans="1:18" s="39" customFormat="1" x14ac:dyDescent="0.2">
      <c r="A48" s="46" t="s">
        <v>158</v>
      </c>
      <c r="B48" s="50">
        <v>46235</v>
      </c>
      <c r="C48" s="47" t="s">
        <v>161</v>
      </c>
      <c r="D48" s="48">
        <v>46187</v>
      </c>
      <c r="E48" s="46" t="s">
        <v>1559</v>
      </c>
      <c r="F48" s="46"/>
      <c r="G48" s="46" t="s">
        <v>162</v>
      </c>
      <c r="H48" s="49">
        <v>20</v>
      </c>
      <c r="I48" s="55">
        <v>10</v>
      </c>
      <c r="K48" s="38"/>
      <c r="L48" s="38"/>
      <c r="M48" s="38"/>
      <c r="N48" s="38"/>
      <c r="O48" s="38"/>
      <c r="P48" s="38"/>
      <c r="Q48" s="38"/>
      <c r="R48" s="38"/>
    </row>
    <row r="49" spans="1:18" s="39" customFormat="1" x14ac:dyDescent="0.2">
      <c r="A49" s="46" t="s">
        <v>158</v>
      </c>
      <c r="B49" s="47" t="s">
        <v>1522</v>
      </c>
      <c r="C49" s="47" t="s">
        <v>163</v>
      </c>
      <c r="D49" s="48">
        <v>46188</v>
      </c>
      <c r="E49" s="46" t="s">
        <v>164</v>
      </c>
      <c r="F49" s="46"/>
      <c r="G49" s="46" t="s">
        <v>165</v>
      </c>
      <c r="H49" s="49">
        <v>25</v>
      </c>
      <c r="I49" s="55">
        <v>10</v>
      </c>
      <c r="K49" s="38"/>
      <c r="L49" s="38"/>
      <c r="M49" s="38"/>
      <c r="N49" s="38"/>
      <c r="O49" s="38"/>
      <c r="P49" s="38"/>
      <c r="Q49" s="38"/>
      <c r="R49" s="38"/>
    </row>
    <row r="50" spans="1:18" s="39" customFormat="1" ht="22.5" x14ac:dyDescent="0.2">
      <c r="A50" s="46" t="s">
        <v>1489</v>
      </c>
      <c r="B50" s="50">
        <v>46266</v>
      </c>
      <c r="C50" s="47" t="s">
        <v>1540</v>
      </c>
      <c r="D50" s="48">
        <v>46189</v>
      </c>
      <c r="E50" s="46" t="s">
        <v>166</v>
      </c>
      <c r="F50" s="46"/>
      <c r="G50" s="46" t="s">
        <v>167</v>
      </c>
      <c r="H50" s="49">
        <v>20000</v>
      </c>
      <c r="I50" s="55">
        <v>5</v>
      </c>
      <c r="K50" s="38"/>
      <c r="L50" s="38"/>
      <c r="M50" s="38"/>
      <c r="N50" s="38"/>
      <c r="O50" s="38"/>
      <c r="P50" s="38"/>
      <c r="Q50" s="38"/>
      <c r="R50" s="38"/>
    </row>
    <row r="51" spans="1:18" s="39" customFormat="1" ht="45" x14ac:dyDescent="0.2">
      <c r="A51" s="46" t="s">
        <v>1490</v>
      </c>
      <c r="B51" s="47" t="s">
        <v>1523</v>
      </c>
      <c r="C51" s="47" t="s">
        <v>168</v>
      </c>
      <c r="D51" s="48">
        <v>46190</v>
      </c>
      <c r="E51" s="46" t="s">
        <v>169</v>
      </c>
      <c r="F51" s="46"/>
      <c r="G51" s="46" t="s">
        <v>170</v>
      </c>
      <c r="H51" s="49">
        <v>30000</v>
      </c>
      <c r="I51" s="55">
        <v>5</v>
      </c>
      <c r="K51" s="38"/>
      <c r="L51" s="38"/>
      <c r="M51" s="38"/>
      <c r="N51" s="38"/>
      <c r="O51" s="38"/>
      <c r="P51" s="38"/>
      <c r="Q51" s="38"/>
      <c r="R51" s="38"/>
    </row>
    <row r="52" spans="1:18" s="39" customFormat="1" ht="22.5" x14ac:dyDescent="0.2">
      <c r="A52" s="46" t="s">
        <v>63</v>
      </c>
      <c r="B52" s="47" t="s">
        <v>171</v>
      </c>
      <c r="C52" s="47" t="s">
        <v>172</v>
      </c>
      <c r="D52" s="48">
        <v>46191</v>
      </c>
      <c r="E52" s="46" t="s">
        <v>1560</v>
      </c>
      <c r="F52" s="46"/>
      <c r="G52" s="46" t="s">
        <v>173</v>
      </c>
      <c r="H52" s="49">
        <v>123</v>
      </c>
      <c r="I52" s="55">
        <v>2</v>
      </c>
      <c r="K52" s="38"/>
      <c r="L52" s="38"/>
      <c r="M52" s="38"/>
      <c r="N52" s="38"/>
      <c r="O52" s="38"/>
      <c r="P52" s="38"/>
      <c r="Q52" s="38"/>
      <c r="R52" s="38"/>
    </row>
    <row r="53" spans="1:18" s="39" customFormat="1" ht="22.5" x14ac:dyDescent="0.2">
      <c r="A53" s="46" t="s">
        <v>63</v>
      </c>
      <c r="B53" s="47" t="s">
        <v>174</v>
      </c>
      <c r="C53" s="47" t="s">
        <v>175</v>
      </c>
      <c r="D53" s="48">
        <v>46192</v>
      </c>
      <c r="E53" s="46" t="s">
        <v>1561</v>
      </c>
      <c r="F53" s="46"/>
      <c r="G53" s="46" t="s">
        <v>176</v>
      </c>
      <c r="H53" s="49">
        <v>1600</v>
      </c>
      <c r="I53" s="55">
        <v>2</v>
      </c>
      <c r="K53" s="38"/>
      <c r="L53" s="38"/>
      <c r="M53" s="38"/>
      <c r="N53" s="38"/>
      <c r="O53" s="38"/>
      <c r="P53" s="38"/>
      <c r="Q53" s="38"/>
      <c r="R53" s="38"/>
    </row>
    <row r="54" spans="1:18" s="39" customFormat="1" x14ac:dyDescent="0.2">
      <c r="A54" s="46" t="s">
        <v>63</v>
      </c>
      <c r="B54" s="47" t="s">
        <v>177</v>
      </c>
      <c r="C54" s="47" t="s">
        <v>178</v>
      </c>
      <c r="D54" s="48">
        <v>46194</v>
      </c>
      <c r="E54" s="46" t="s">
        <v>179</v>
      </c>
      <c r="F54" s="46"/>
      <c r="G54" s="46" t="s">
        <v>180</v>
      </c>
      <c r="H54" s="49">
        <v>21.36</v>
      </c>
      <c r="I54" s="55">
        <v>2</v>
      </c>
      <c r="K54" s="38"/>
      <c r="L54" s="38"/>
      <c r="M54" s="38"/>
      <c r="N54" s="38"/>
      <c r="O54" s="38"/>
      <c r="P54" s="38"/>
      <c r="Q54" s="38"/>
      <c r="R54" s="38"/>
    </row>
    <row r="55" spans="1:18" s="39" customFormat="1" x14ac:dyDescent="0.2">
      <c r="A55" s="46" t="s">
        <v>63</v>
      </c>
      <c r="B55" s="47" t="s">
        <v>1524</v>
      </c>
      <c r="C55" s="47" t="s">
        <v>181</v>
      </c>
      <c r="D55" s="48">
        <v>46195</v>
      </c>
      <c r="E55" s="46" t="s">
        <v>1562</v>
      </c>
      <c r="F55" s="46"/>
      <c r="G55" s="46" t="s">
        <v>182</v>
      </c>
      <c r="H55" s="49">
        <v>20</v>
      </c>
      <c r="I55" s="55">
        <v>2</v>
      </c>
      <c r="K55" s="38"/>
      <c r="L55" s="38"/>
      <c r="M55" s="38"/>
      <c r="N55" s="38"/>
      <c r="O55" s="38"/>
      <c r="P55" s="38"/>
      <c r="Q55" s="38"/>
      <c r="R55" s="38"/>
    </row>
    <row r="56" spans="1:18" s="39" customFormat="1" x14ac:dyDescent="0.2">
      <c r="A56" s="46" t="s">
        <v>63</v>
      </c>
      <c r="B56" s="47" t="s">
        <v>1525</v>
      </c>
      <c r="C56" s="47" t="s">
        <v>183</v>
      </c>
      <c r="D56" s="48">
        <v>46196</v>
      </c>
      <c r="E56" s="46" t="s">
        <v>1563</v>
      </c>
      <c r="F56" s="46"/>
      <c r="G56" s="46" t="s">
        <v>184</v>
      </c>
      <c r="H56" s="49">
        <v>200</v>
      </c>
      <c r="I56" s="55">
        <v>2</v>
      </c>
      <c r="K56" s="38"/>
      <c r="L56" s="38"/>
      <c r="M56" s="38"/>
      <c r="N56" s="38"/>
      <c r="O56" s="38"/>
      <c r="P56" s="38"/>
      <c r="Q56" s="38"/>
      <c r="R56" s="38"/>
    </row>
    <row r="57" spans="1:18" s="39" customFormat="1" ht="22.5" x14ac:dyDescent="0.2">
      <c r="A57" s="46" t="s">
        <v>63</v>
      </c>
      <c r="B57" s="47" t="s">
        <v>1526</v>
      </c>
      <c r="C57" s="47" t="s">
        <v>185</v>
      </c>
      <c r="D57" s="48">
        <v>46197</v>
      </c>
      <c r="E57" s="46" t="s">
        <v>186</v>
      </c>
      <c r="F57" s="46"/>
      <c r="G57" s="46" t="s">
        <v>187</v>
      </c>
      <c r="H57" s="49">
        <v>201.5</v>
      </c>
      <c r="I57" s="55">
        <v>2</v>
      </c>
      <c r="K57" s="38"/>
      <c r="L57" s="38"/>
      <c r="M57" s="38"/>
      <c r="N57" s="38"/>
      <c r="O57" s="38"/>
      <c r="P57" s="38"/>
      <c r="Q57" s="38"/>
      <c r="R57" s="38"/>
    </row>
    <row r="58" spans="1:18" s="39" customFormat="1" ht="22.5" x14ac:dyDescent="0.2">
      <c r="A58" s="46" t="s">
        <v>63</v>
      </c>
      <c r="B58" s="47" t="s">
        <v>1527</v>
      </c>
      <c r="C58" s="47" t="s">
        <v>188</v>
      </c>
      <c r="D58" s="48">
        <v>46198</v>
      </c>
      <c r="E58" s="46" t="s">
        <v>189</v>
      </c>
      <c r="F58" s="46"/>
      <c r="G58" s="46" t="s">
        <v>190</v>
      </c>
      <c r="H58" s="49">
        <v>1010</v>
      </c>
      <c r="I58" s="55">
        <v>2</v>
      </c>
      <c r="K58" s="38"/>
      <c r="L58" s="38"/>
      <c r="M58" s="38"/>
      <c r="N58" s="38"/>
      <c r="O58" s="38"/>
      <c r="P58" s="38"/>
      <c r="Q58" s="38"/>
      <c r="R58" s="38"/>
    </row>
    <row r="59" spans="1:18" s="39" customFormat="1" ht="45" x14ac:dyDescent="0.2">
      <c r="A59" s="46" t="s">
        <v>63</v>
      </c>
      <c r="B59" s="47" t="s">
        <v>191</v>
      </c>
      <c r="C59" s="47" t="s">
        <v>142</v>
      </c>
      <c r="D59" s="48">
        <v>46199</v>
      </c>
      <c r="E59" s="46" t="s">
        <v>1564</v>
      </c>
      <c r="F59" s="46"/>
      <c r="G59" s="46" t="s">
        <v>192</v>
      </c>
      <c r="H59" s="49">
        <v>1330</v>
      </c>
      <c r="I59" s="55">
        <v>2</v>
      </c>
      <c r="K59" s="38"/>
      <c r="L59" s="38"/>
      <c r="M59" s="38"/>
      <c r="N59" s="38"/>
      <c r="O59" s="38"/>
      <c r="P59" s="38"/>
      <c r="Q59" s="38"/>
      <c r="R59" s="38"/>
    </row>
    <row r="60" spans="1:18" s="39" customFormat="1" ht="22.5" x14ac:dyDescent="0.2">
      <c r="A60" s="46" t="s">
        <v>1492</v>
      </c>
      <c r="B60" s="50">
        <v>46357</v>
      </c>
      <c r="C60" s="47" t="s">
        <v>193</v>
      </c>
      <c r="D60" s="48">
        <v>46200</v>
      </c>
      <c r="E60" s="46" t="s">
        <v>1565</v>
      </c>
      <c r="F60" s="46"/>
      <c r="G60" s="46" t="s">
        <v>194</v>
      </c>
      <c r="H60" s="49">
        <v>1000</v>
      </c>
      <c r="I60" s="55">
        <v>10</v>
      </c>
      <c r="K60" s="38"/>
      <c r="L60" s="38"/>
      <c r="M60" s="38"/>
      <c r="N60" s="38"/>
      <c r="O60" s="38"/>
      <c r="P60" s="38"/>
      <c r="Q60" s="38"/>
      <c r="R60" s="38"/>
    </row>
    <row r="61" spans="1:18" s="39" customFormat="1" ht="22.5" x14ac:dyDescent="0.2">
      <c r="A61" s="46" t="s">
        <v>1493</v>
      </c>
      <c r="B61" s="47" t="s">
        <v>1528</v>
      </c>
      <c r="C61" s="47" t="s">
        <v>195</v>
      </c>
      <c r="D61" s="48">
        <v>46201</v>
      </c>
      <c r="E61" s="46" t="s">
        <v>196</v>
      </c>
      <c r="F61" s="46"/>
      <c r="G61" s="46" t="s">
        <v>197</v>
      </c>
      <c r="H61" s="49">
        <v>200</v>
      </c>
      <c r="I61" s="55">
        <v>10</v>
      </c>
      <c r="K61" s="38"/>
      <c r="L61" s="38"/>
      <c r="M61" s="38"/>
      <c r="N61" s="38"/>
      <c r="O61" s="38"/>
      <c r="P61" s="38"/>
      <c r="Q61" s="38"/>
      <c r="R61" s="38"/>
    </row>
    <row r="62" spans="1:18" s="39" customFormat="1" x14ac:dyDescent="0.2">
      <c r="A62" s="46" t="s">
        <v>1491</v>
      </c>
      <c r="B62" s="47" t="s">
        <v>1529</v>
      </c>
      <c r="C62" s="47" t="s">
        <v>142</v>
      </c>
      <c r="D62" s="48">
        <v>46203</v>
      </c>
      <c r="E62" s="46" t="s">
        <v>198</v>
      </c>
      <c r="F62" s="46"/>
      <c r="G62" s="46" t="s">
        <v>199</v>
      </c>
      <c r="H62" s="49">
        <v>147.35</v>
      </c>
      <c r="I62" s="55">
        <v>10</v>
      </c>
      <c r="K62" s="38"/>
      <c r="L62" s="38"/>
      <c r="M62" s="38"/>
      <c r="N62" s="38"/>
      <c r="O62" s="38"/>
      <c r="P62" s="38"/>
      <c r="Q62" s="38"/>
      <c r="R62" s="38"/>
    </row>
    <row r="63" spans="1:18" s="39" customFormat="1" ht="45" x14ac:dyDescent="0.2">
      <c r="A63" s="46" t="s">
        <v>1491</v>
      </c>
      <c r="B63" s="47" t="s">
        <v>1530</v>
      </c>
      <c r="C63" s="47" t="s">
        <v>200</v>
      </c>
      <c r="D63" s="48">
        <v>46204</v>
      </c>
      <c r="E63" s="46" t="s">
        <v>201</v>
      </c>
      <c r="F63" s="46"/>
      <c r="G63" s="46" t="s">
        <v>202</v>
      </c>
      <c r="H63" s="49">
        <v>2500</v>
      </c>
      <c r="I63" s="55">
        <v>10</v>
      </c>
      <c r="K63" s="38"/>
      <c r="L63" s="38"/>
      <c r="M63" s="38"/>
      <c r="N63" s="38"/>
      <c r="O63" s="38"/>
      <c r="P63" s="38"/>
      <c r="Q63" s="38"/>
      <c r="R63" s="38"/>
    </row>
    <row r="64" spans="1:18" s="39" customFormat="1" x14ac:dyDescent="0.2">
      <c r="A64" s="46" t="s">
        <v>1491</v>
      </c>
      <c r="B64" s="47" t="s">
        <v>1531</v>
      </c>
      <c r="C64" s="47" t="s">
        <v>128</v>
      </c>
      <c r="D64" s="48">
        <v>46205</v>
      </c>
      <c r="E64" s="46" t="s">
        <v>203</v>
      </c>
      <c r="F64" s="46"/>
      <c r="G64" s="46" t="s">
        <v>204</v>
      </c>
      <c r="H64" s="49">
        <v>1200</v>
      </c>
      <c r="I64" s="55">
        <v>10</v>
      </c>
      <c r="K64" s="38"/>
      <c r="L64" s="38"/>
      <c r="M64" s="38"/>
      <c r="N64" s="38"/>
      <c r="O64" s="38"/>
      <c r="P64" s="38"/>
      <c r="Q64" s="38"/>
      <c r="R64" s="38"/>
    </row>
    <row r="65" spans="1:18" s="39" customFormat="1" ht="45" x14ac:dyDescent="0.2">
      <c r="A65" s="46" t="s">
        <v>1491</v>
      </c>
      <c r="B65" s="47" t="s">
        <v>1532</v>
      </c>
      <c r="C65" s="47" t="s">
        <v>205</v>
      </c>
      <c r="D65" s="48">
        <v>46206</v>
      </c>
      <c r="E65" s="46" t="s">
        <v>1566</v>
      </c>
      <c r="F65" s="46"/>
      <c r="G65" s="46" t="s">
        <v>206</v>
      </c>
      <c r="H65" s="49">
        <v>350</v>
      </c>
      <c r="I65" s="55">
        <v>10</v>
      </c>
      <c r="K65" s="38"/>
      <c r="L65" s="38"/>
      <c r="M65" s="38"/>
      <c r="N65" s="38"/>
      <c r="O65" s="38"/>
      <c r="P65" s="38"/>
      <c r="Q65" s="38"/>
      <c r="R65" s="38"/>
    </row>
    <row r="66" spans="1:18" s="39" customFormat="1" ht="22.5" x14ac:dyDescent="0.2">
      <c r="A66" s="46" t="s">
        <v>1491</v>
      </c>
      <c r="B66" s="47" t="s">
        <v>1533</v>
      </c>
      <c r="C66" s="47" t="s">
        <v>207</v>
      </c>
      <c r="D66" s="48">
        <v>46208</v>
      </c>
      <c r="E66" s="46" t="s">
        <v>208</v>
      </c>
      <c r="F66" s="46"/>
      <c r="G66" s="46" t="s">
        <v>209</v>
      </c>
      <c r="H66" s="49">
        <v>230</v>
      </c>
      <c r="I66" s="55">
        <v>10</v>
      </c>
      <c r="K66" s="38"/>
      <c r="L66" s="38"/>
      <c r="M66" s="38"/>
      <c r="N66" s="38"/>
      <c r="O66" s="38"/>
      <c r="P66" s="38"/>
      <c r="Q66" s="38"/>
      <c r="R66" s="38"/>
    </row>
    <row r="67" spans="1:18" s="39" customFormat="1" x14ac:dyDescent="0.2">
      <c r="A67" s="46" t="s">
        <v>1491</v>
      </c>
      <c r="B67" s="47" t="s">
        <v>1534</v>
      </c>
      <c r="C67" s="47" t="s">
        <v>1541</v>
      </c>
      <c r="D67" s="48">
        <v>46209</v>
      </c>
      <c r="E67" s="46" t="s">
        <v>210</v>
      </c>
      <c r="F67" s="46"/>
      <c r="G67" s="46" t="s">
        <v>103</v>
      </c>
      <c r="H67" s="49">
        <v>200</v>
      </c>
      <c r="I67" s="55">
        <v>10</v>
      </c>
      <c r="K67" s="38"/>
      <c r="L67" s="38"/>
      <c r="M67" s="38"/>
      <c r="N67" s="38"/>
      <c r="O67" s="38"/>
      <c r="P67" s="38"/>
      <c r="Q67" s="38"/>
      <c r="R67" s="38"/>
    </row>
    <row r="68" spans="1:18" s="39" customFormat="1" ht="33.75" x14ac:dyDescent="0.2">
      <c r="A68" s="46" t="s">
        <v>1494</v>
      </c>
      <c r="B68" s="47" t="s">
        <v>1535</v>
      </c>
      <c r="C68" s="47" t="s">
        <v>211</v>
      </c>
      <c r="D68" s="48">
        <v>46210</v>
      </c>
      <c r="E68" s="46" t="s">
        <v>212</v>
      </c>
      <c r="F68" s="46"/>
      <c r="G68" s="46" t="s">
        <v>213</v>
      </c>
      <c r="H68" s="49">
        <v>10</v>
      </c>
      <c r="I68" s="55">
        <v>10</v>
      </c>
      <c r="K68" s="38"/>
      <c r="L68" s="38"/>
      <c r="M68" s="38"/>
      <c r="N68" s="38"/>
      <c r="O68" s="38"/>
      <c r="P68" s="38"/>
      <c r="Q68" s="38"/>
      <c r="R68" s="38"/>
    </row>
    <row r="69" spans="1:18" s="39" customFormat="1" x14ac:dyDescent="0.2">
      <c r="A69" s="46"/>
      <c r="B69" s="47"/>
      <c r="C69" s="47"/>
      <c r="D69" s="48"/>
      <c r="E69" s="46"/>
      <c r="F69" s="46"/>
      <c r="G69" s="46"/>
      <c r="H69" s="49"/>
      <c r="I69" s="54"/>
      <c r="K69" s="38"/>
      <c r="L69" s="38"/>
      <c r="M69" s="38"/>
      <c r="N69" s="38"/>
      <c r="O69" s="38"/>
      <c r="P69" s="38"/>
      <c r="Q69" s="38"/>
      <c r="R69" s="38"/>
    </row>
    <row r="70" spans="1:18" s="39" customFormat="1" x14ac:dyDescent="0.2">
      <c r="A70" s="46"/>
      <c r="B70" s="47"/>
      <c r="C70" s="47"/>
      <c r="D70" s="48"/>
      <c r="E70" s="46"/>
      <c r="F70" s="46"/>
      <c r="G70" s="46"/>
      <c r="H70" s="49"/>
      <c r="I70" s="54"/>
      <c r="K70" s="38"/>
      <c r="L70" s="38"/>
      <c r="M70" s="38"/>
      <c r="N70" s="38"/>
      <c r="O70" s="38"/>
      <c r="P70" s="38"/>
      <c r="Q70" s="38"/>
      <c r="R70" s="38"/>
    </row>
    <row r="71" spans="1:18" s="39" customFormat="1" x14ac:dyDescent="0.2">
      <c r="A71" s="46"/>
      <c r="B71" s="47"/>
      <c r="C71" s="47"/>
      <c r="D71" s="48"/>
      <c r="E71" s="46"/>
      <c r="F71" s="46"/>
      <c r="G71" s="46"/>
      <c r="H71" s="49"/>
      <c r="I71" s="54"/>
      <c r="K71" s="38"/>
      <c r="L71" s="38"/>
      <c r="M71" s="38"/>
      <c r="N71" s="38"/>
      <c r="O71" s="38"/>
      <c r="P71" s="38"/>
      <c r="Q71" s="38"/>
      <c r="R71" s="38"/>
    </row>
    <row r="72" spans="1:18" s="39" customFormat="1" x14ac:dyDescent="0.2">
      <c r="A72" s="46"/>
      <c r="B72" s="47"/>
      <c r="C72" s="47"/>
      <c r="D72" s="48"/>
      <c r="E72" s="46"/>
      <c r="F72" s="46"/>
      <c r="G72" s="46"/>
      <c r="H72" s="49"/>
      <c r="I72" s="54"/>
      <c r="K72" s="38"/>
      <c r="L72" s="38"/>
      <c r="M72" s="38"/>
      <c r="N72" s="38"/>
      <c r="O72" s="38"/>
      <c r="P72" s="38"/>
      <c r="Q72" s="38"/>
      <c r="R72" s="38"/>
    </row>
    <row r="73" spans="1:18" s="39" customFormat="1" x14ac:dyDescent="0.2">
      <c r="A73" s="46"/>
      <c r="B73" s="47"/>
      <c r="C73" s="47"/>
      <c r="D73" s="48"/>
      <c r="E73" s="46"/>
      <c r="F73" s="46"/>
      <c r="G73" s="46"/>
      <c r="H73" s="49"/>
      <c r="I73" s="54"/>
      <c r="K73" s="38"/>
      <c r="L73" s="38"/>
      <c r="M73" s="38"/>
      <c r="N73" s="38"/>
      <c r="O73" s="38"/>
      <c r="P73" s="38"/>
      <c r="Q73" s="38"/>
      <c r="R73" s="38"/>
    </row>
    <row r="74" spans="1:18" s="39" customFormat="1" x14ac:dyDescent="0.2">
      <c r="A74" s="46"/>
      <c r="B74" s="47"/>
      <c r="C74" s="47"/>
      <c r="D74" s="48"/>
      <c r="E74" s="46"/>
      <c r="F74" s="46"/>
      <c r="G74" s="46"/>
      <c r="H74" s="49"/>
      <c r="I74" s="54"/>
      <c r="K74" s="38"/>
      <c r="L74" s="38"/>
      <c r="M74" s="38"/>
      <c r="N74" s="38"/>
      <c r="O74" s="38"/>
      <c r="P74" s="38"/>
      <c r="Q74" s="38"/>
      <c r="R74" s="38"/>
    </row>
    <row r="75" spans="1:18" s="39" customFormat="1" x14ac:dyDescent="0.2">
      <c r="A75" s="46"/>
      <c r="B75" s="47"/>
      <c r="C75" s="47"/>
      <c r="D75" s="48"/>
      <c r="E75" s="46"/>
      <c r="F75" s="46"/>
      <c r="G75" s="46"/>
      <c r="H75" s="49"/>
      <c r="I75" s="54"/>
      <c r="K75" s="38"/>
      <c r="L75" s="38"/>
      <c r="M75" s="38"/>
      <c r="N75" s="38"/>
      <c r="O75" s="38"/>
      <c r="P75" s="38"/>
      <c r="Q75" s="38"/>
      <c r="R75" s="38"/>
    </row>
    <row r="76" spans="1:18" s="39" customFormat="1" x14ac:dyDescent="0.2">
      <c r="A76" s="46"/>
      <c r="B76" s="47"/>
      <c r="C76" s="47"/>
      <c r="D76" s="48"/>
      <c r="E76" s="46"/>
      <c r="F76" s="46"/>
      <c r="G76" s="46"/>
      <c r="H76" s="49"/>
      <c r="I76" s="54"/>
      <c r="K76" s="38"/>
      <c r="L76" s="38"/>
      <c r="M76" s="38"/>
      <c r="N76" s="38"/>
      <c r="O76" s="38"/>
      <c r="P76" s="38"/>
      <c r="Q76" s="38"/>
      <c r="R76" s="38"/>
    </row>
    <row r="77" spans="1:18" s="39" customFormat="1" x14ac:dyDescent="0.2">
      <c r="A77" s="46"/>
      <c r="B77" s="47"/>
      <c r="C77" s="47"/>
      <c r="D77" s="48"/>
      <c r="E77" s="46"/>
      <c r="F77" s="46"/>
      <c r="G77" s="46"/>
      <c r="H77" s="49"/>
      <c r="I77" s="54"/>
      <c r="K77" s="38"/>
      <c r="L77" s="38"/>
      <c r="M77" s="38"/>
      <c r="N77" s="38"/>
      <c r="O77" s="38"/>
      <c r="P77" s="38"/>
      <c r="Q77" s="38"/>
      <c r="R77" s="38"/>
    </row>
    <row r="78" spans="1:18" s="39" customFormat="1" x14ac:dyDescent="0.2">
      <c r="A78" s="46"/>
      <c r="B78" s="47"/>
      <c r="C78" s="47"/>
      <c r="D78" s="48"/>
      <c r="E78" s="46"/>
      <c r="F78" s="46"/>
      <c r="G78" s="46"/>
      <c r="H78" s="49"/>
      <c r="I78" s="54"/>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51"/>
      <c r="C2876" s="51"/>
      <c r="D2876" s="48"/>
      <c r="E2876" s="46"/>
      <c r="F2876" s="46"/>
      <c r="G2876" s="46"/>
      <c r="H2876" s="49"/>
      <c r="I2876" s="54"/>
      <c r="K2876" s="38"/>
      <c r="L2876" s="38"/>
      <c r="M2876" s="38"/>
      <c r="N2876" s="38"/>
      <c r="O2876" s="38"/>
      <c r="P2876" s="38"/>
      <c r="Q2876" s="38"/>
      <c r="R2876" s="38"/>
    </row>
    <row r="2877" spans="1:18" s="39" customFormat="1" x14ac:dyDescent="0.2">
      <c r="A2877" s="46"/>
      <c r="B2877" s="51"/>
      <c r="C2877" s="51"/>
      <c r="D2877" s="48"/>
      <c r="E2877" s="46"/>
      <c r="F2877" s="46"/>
      <c r="G2877" s="46"/>
      <c r="H2877" s="49"/>
      <c r="I2877" s="54"/>
      <c r="K2877" s="38"/>
      <c r="L2877" s="38"/>
      <c r="M2877" s="38"/>
      <c r="N2877" s="38"/>
      <c r="O2877" s="38"/>
      <c r="P2877" s="38"/>
      <c r="Q2877" s="38"/>
      <c r="R2877" s="38"/>
    </row>
    <row r="2878" spans="1:18" s="39" customFormat="1" x14ac:dyDescent="0.2">
      <c r="A2878" s="46"/>
      <c r="B2878" s="51"/>
      <c r="C2878" s="51"/>
      <c r="D2878" s="48"/>
      <c r="E2878" s="46"/>
      <c r="F2878" s="46"/>
      <c r="G2878" s="46"/>
      <c r="H2878" s="49"/>
      <c r="I2878" s="54"/>
      <c r="K2878" s="38"/>
      <c r="L2878" s="38"/>
      <c r="M2878" s="38"/>
      <c r="N2878" s="38"/>
      <c r="O2878" s="38"/>
      <c r="P2878" s="38"/>
      <c r="Q2878" s="38"/>
      <c r="R2878" s="38"/>
    </row>
    <row r="2879" spans="1:18" s="39" customFormat="1" x14ac:dyDescent="0.2">
      <c r="A2879" s="46"/>
      <c r="B2879" s="35"/>
      <c r="C2879" s="35"/>
      <c r="D2879" s="48"/>
      <c r="E2879" s="35"/>
      <c r="F2879" s="35"/>
      <c r="G2879" s="35"/>
      <c r="H2879" s="36"/>
      <c r="I2879" s="54"/>
      <c r="K2879" s="38"/>
      <c r="L2879" s="38"/>
      <c r="M2879" s="38"/>
      <c r="N2879" s="38"/>
      <c r="O2879" s="38"/>
      <c r="P2879" s="38"/>
      <c r="Q2879" s="38"/>
      <c r="R2879" s="38"/>
    </row>
    <row r="2880" spans="1:18" s="39" customFormat="1" x14ac:dyDescent="0.2">
      <c r="A2880" s="46"/>
      <c r="B2880" s="35"/>
      <c r="C2880" s="35"/>
      <c r="D2880" s="48"/>
      <c r="E2880" s="35"/>
      <c r="F2880" s="35"/>
      <c r="G2880" s="35"/>
      <c r="H2880" s="36"/>
      <c r="I2880" s="54"/>
      <c r="K2880" s="38"/>
      <c r="L2880" s="38"/>
      <c r="M2880" s="38"/>
      <c r="N2880" s="38"/>
      <c r="O2880" s="38"/>
      <c r="P2880" s="38"/>
      <c r="Q2880" s="38"/>
      <c r="R2880" s="38"/>
    </row>
    <row r="2881" spans="1:18" s="39" customFormat="1" x14ac:dyDescent="0.2">
      <c r="A2881" s="46"/>
      <c r="B2881" s="35"/>
      <c r="C2881" s="35"/>
      <c r="D2881" s="48"/>
      <c r="E2881" s="35"/>
      <c r="F2881" s="35"/>
      <c r="G2881" s="35"/>
      <c r="H2881" s="36"/>
      <c r="I2881" s="54"/>
      <c r="K2881" s="38"/>
      <c r="L2881" s="38"/>
      <c r="M2881" s="38"/>
      <c r="N2881" s="38"/>
      <c r="O2881" s="38"/>
      <c r="P2881" s="38"/>
      <c r="Q2881" s="38"/>
      <c r="R2881" s="38"/>
    </row>
    <row r="2882" spans="1:18" s="39" customFormat="1" x14ac:dyDescent="0.2">
      <c r="A2882" s="46"/>
      <c r="B2882" s="35"/>
      <c r="C2882" s="35"/>
      <c r="D2882" s="48"/>
      <c r="E2882" s="35"/>
      <c r="F2882" s="35"/>
      <c r="G2882" s="35"/>
      <c r="H2882" s="36"/>
      <c r="I2882" s="54"/>
      <c r="K2882" s="38"/>
      <c r="L2882" s="38"/>
      <c r="M2882" s="38"/>
      <c r="N2882" s="38"/>
      <c r="O2882" s="38"/>
      <c r="P2882" s="38"/>
      <c r="Q2882" s="38"/>
      <c r="R2882" s="38"/>
    </row>
    <row r="2883" spans="1:18" s="39" customFormat="1" x14ac:dyDescent="0.2">
      <c r="A2883" s="46"/>
      <c r="B2883" s="35"/>
      <c r="C2883" s="35"/>
      <c r="D2883" s="48"/>
      <c r="E2883" s="35"/>
      <c r="F2883" s="35"/>
      <c r="G2883" s="35"/>
      <c r="H2883" s="36"/>
      <c r="I2883" s="54"/>
      <c r="K2883" s="38"/>
      <c r="L2883" s="38"/>
      <c r="M2883" s="38"/>
      <c r="N2883" s="38"/>
      <c r="O2883" s="38"/>
      <c r="P2883" s="38"/>
      <c r="Q2883" s="38"/>
      <c r="R2883" s="38"/>
    </row>
    <row r="2884" spans="1:18" s="35" customFormat="1" x14ac:dyDescent="0.2">
      <c r="A2884" s="46"/>
      <c r="D2884" s="48"/>
      <c r="H2884" s="36"/>
      <c r="I2884" s="54"/>
      <c r="J2884" s="39"/>
      <c r="K2884" s="38"/>
      <c r="L2884" s="38"/>
      <c r="M2884" s="38"/>
      <c r="N2884" s="38"/>
      <c r="O2884" s="38"/>
      <c r="P2884" s="38"/>
      <c r="Q2884" s="38"/>
      <c r="R2884" s="38"/>
    </row>
    <row r="2885" spans="1:18" s="35" customFormat="1" x14ac:dyDescent="0.2">
      <c r="A2885" s="46"/>
      <c r="D2885" s="48"/>
      <c r="H2885" s="36"/>
      <c r="I2885" s="54"/>
      <c r="J2885" s="39"/>
      <c r="K2885" s="38"/>
      <c r="L2885" s="38"/>
      <c r="M2885" s="38"/>
      <c r="N2885" s="38"/>
      <c r="O2885" s="38"/>
      <c r="P2885" s="38"/>
      <c r="Q2885" s="38"/>
      <c r="R2885" s="38"/>
    </row>
    <row r="2886" spans="1:18" s="35" customFormat="1" x14ac:dyDescent="0.2">
      <c r="A2886" s="46"/>
      <c r="D2886" s="48"/>
      <c r="H2886" s="36"/>
      <c r="I2886" s="54"/>
      <c r="J2886" s="39"/>
      <c r="K2886" s="38"/>
      <c r="L2886" s="38"/>
      <c r="M2886" s="38"/>
      <c r="N2886" s="38"/>
      <c r="O2886" s="38"/>
      <c r="P2886" s="38"/>
      <c r="Q2886" s="38"/>
      <c r="R2886" s="38"/>
    </row>
    <row r="2887" spans="1:18" s="35" customFormat="1" x14ac:dyDescent="0.2">
      <c r="A2887" s="46"/>
      <c r="D2887" s="48"/>
      <c r="H2887" s="36"/>
      <c r="I2887" s="54"/>
      <c r="J2887" s="39"/>
      <c r="K2887" s="38"/>
      <c r="L2887" s="38"/>
      <c r="M2887" s="38"/>
      <c r="N2887" s="38"/>
      <c r="O2887" s="38"/>
      <c r="P2887" s="38"/>
      <c r="Q2887" s="38"/>
      <c r="R2887" s="38"/>
    </row>
    <row r="2888" spans="1:18" s="35" customFormat="1" x14ac:dyDescent="0.2">
      <c r="A2888" s="46"/>
      <c r="D2888" s="48"/>
      <c r="H2888" s="36"/>
      <c r="I2888" s="54"/>
      <c r="J2888" s="39"/>
      <c r="K2888" s="38"/>
      <c r="L2888" s="38"/>
      <c r="M2888" s="38"/>
      <c r="N2888" s="38"/>
      <c r="O2888" s="38"/>
      <c r="P2888" s="38"/>
      <c r="Q2888" s="38"/>
      <c r="R2888" s="38"/>
    </row>
    <row r="2889" spans="1:18" s="35" customFormat="1" x14ac:dyDescent="0.2">
      <c r="A2889" s="46"/>
      <c r="D2889" s="48"/>
      <c r="H2889" s="36"/>
      <c r="I2889" s="54"/>
      <c r="J2889" s="39"/>
      <c r="K2889" s="38"/>
      <c r="L2889" s="38"/>
      <c r="M2889" s="38"/>
      <c r="N2889" s="38"/>
      <c r="O2889" s="38"/>
      <c r="P2889" s="38"/>
      <c r="Q2889" s="38"/>
      <c r="R2889" s="38"/>
    </row>
    <row r="2890" spans="1:18" s="35" customFormat="1" x14ac:dyDescent="0.2">
      <c r="A2890" s="46"/>
      <c r="D2890" s="48"/>
      <c r="H2890" s="36"/>
      <c r="I2890" s="54"/>
      <c r="J2890" s="39"/>
      <c r="K2890" s="38"/>
      <c r="L2890" s="38"/>
      <c r="M2890" s="38"/>
      <c r="N2890" s="38"/>
      <c r="O2890" s="38"/>
      <c r="P2890" s="38"/>
      <c r="Q2890" s="38"/>
      <c r="R2890" s="38"/>
    </row>
    <row r="2891" spans="1:18" s="35" customFormat="1" x14ac:dyDescent="0.2">
      <c r="A2891" s="46"/>
      <c r="D2891" s="48"/>
      <c r="H2891" s="36"/>
      <c r="I2891" s="54"/>
      <c r="J2891" s="39"/>
      <c r="K2891" s="38"/>
      <c r="L2891" s="38"/>
      <c r="M2891" s="38"/>
      <c r="N2891" s="38"/>
      <c r="O2891" s="38"/>
      <c r="P2891" s="38"/>
      <c r="Q2891" s="38"/>
      <c r="R2891" s="38"/>
    </row>
    <row r="2892" spans="1:18" s="35" customFormat="1" x14ac:dyDescent="0.2">
      <c r="A2892" s="46"/>
      <c r="D2892" s="48"/>
      <c r="H2892" s="36"/>
      <c r="I2892" s="54"/>
      <c r="J2892" s="39"/>
      <c r="K2892" s="38"/>
      <c r="L2892" s="38"/>
      <c r="M2892" s="38"/>
      <c r="N2892" s="38"/>
      <c r="O2892" s="38"/>
      <c r="P2892" s="38"/>
      <c r="Q2892" s="38"/>
      <c r="R2892" s="38"/>
    </row>
    <row r="2893" spans="1:18" s="35" customFormat="1" x14ac:dyDescent="0.2">
      <c r="A2893" s="46"/>
      <c r="D2893" s="48"/>
      <c r="H2893" s="36"/>
      <c r="I2893" s="54"/>
      <c r="J2893" s="39"/>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sheetData>
  <sheetProtection sheet="1" selectLockedCells="1" selectUnlockedCells="1"/>
  <mergeCells count="5">
    <mergeCell ref="A1:H1"/>
    <mergeCell ref="B4:E4"/>
    <mergeCell ref="H2:I2"/>
    <mergeCell ref="H3:I3"/>
    <mergeCell ref="A2:G2"/>
  </mergeCells>
  <conditionalFormatting sqref="A8:I8 A9:C67 D9:I68 A68:A2903">
    <cfRule type="expression" dxfId="102" priority="2" stopIfTrue="1">
      <formula>$A8&lt;&gt;""</formula>
    </cfRule>
  </conditionalFormatting>
  <conditionalFormatting sqref="B68:C68 B69:H2878">
    <cfRule type="expression" dxfId="101" priority="3" stopIfTrue="1">
      <formula>$A68&lt;&gt;""</formula>
    </cfRule>
  </conditionalFormatting>
  <conditionalFormatting sqref="D2876:D2903">
    <cfRule type="expression" dxfId="100" priority="6" stopIfTrue="1">
      <formula>$A2876&lt;&gt;""</formula>
    </cfRule>
  </conditionalFormatting>
  <dataValidations count="5">
    <dataValidation type="date" allowBlank="1" showInputMessage="1" showErrorMessage="1" sqref="D69:D2903" xr:uid="{D82F77F1-60C4-4560-A8DC-15FCC0D303D2}">
      <formula1>41640</formula1>
      <formula2>42004</formula2>
    </dataValidation>
    <dataValidation type="date" allowBlank="1" showInputMessage="1" showErrorMessage="1" sqref="D7" xr:uid="{EC257DF4-A519-486B-ABD1-FA74045B33F2}">
      <formula1>42370</formula1>
      <formula2>42735</formula2>
    </dataValidation>
    <dataValidation type="decimal" operator="greaterThan" allowBlank="1" showInputMessage="1" showErrorMessage="1" sqref="H68:H2875 I68 H8:I67" xr:uid="{25176672-662C-4D4C-97FF-51EFAA2D4D4B}">
      <formula1>0</formula1>
    </dataValidation>
    <dataValidation type="list" allowBlank="1" showInputMessage="1" sqref="E8:F2875" xr:uid="{821AE902-3BC9-46A6-8D55-C2C51217A2AF}">
      <formula1>#REF!</formula1>
    </dataValidation>
    <dataValidation allowBlank="1" sqref="B8:C2875" xr:uid="{C92E5F3A-375E-4308-90B6-E0429179F588}"/>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D0391-6B3A-4A13-A819-2549DAB669EB}">
  <sheetPr codeName="Hárok2">
    <pageSetUpPr fitToPage="1"/>
  </sheetPr>
  <dimension ref="A1:G61"/>
  <sheetViews>
    <sheetView tabSelected="1" zoomScaleNormal="100" workbookViewId="0">
      <selection activeCell="C1" sqref="C1"/>
    </sheetView>
  </sheetViews>
  <sheetFormatPr defaultColWidth="11.42578125" defaultRowHeight="12.75" x14ac:dyDescent="0.2"/>
  <cols>
    <col min="1" max="1" width="11.5703125" style="29" customWidth="1"/>
    <col min="2" max="2" width="62.85546875" style="29" customWidth="1"/>
    <col min="3" max="4" width="11.5703125" style="29" customWidth="1"/>
    <col min="5" max="6" width="11.42578125" style="29" customWidth="1"/>
    <col min="7" max="7" width="8.85546875" style="245" hidden="1" customWidth="1"/>
    <col min="8" max="16384" width="11.42578125" style="29"/>
  </cols>
  <sheetData>
    <row r="1" spans="1:7" s="27" customFormat="1" ht="35.25" customHeight="1" x14ac:dyDescent="0.2">
      <c r="A1" s="334" t="s">
        <v>1568</v>
      </c>
      <c r="B1" s="335"/>
      <c r="C1" s="166">
        <v>46081</v>
      </c>
      <c r="D1" s="26"/>
      <c r="G1" s="244">
        <v>46053</v>
      </c>
    </row>
    <row r="2" spans="1:7" ht="15" x14ac:dyDescent="0.25">
      <c r="A2" s="28"/>
      <c r="B2" s="28"/>
      <c r="G2" s="244">
        <v>46081</v>
      </c>
    </row>
    <row r="3" spans="1:7" ht="14.25" x14ac:dyDescent="0.2">
      <c r="A3" s="30" t="s">
        <v>214</v>
      </c>
      <c r="B3" s="332" t="str">
        <f>INDEX(Adr!B:B,Doklady!B102+1)</f>
        <v>Slovenský národný aeroklub generála Milana Rastislava Štefánika</v>
      </c>
      <c r="C3" s="332"/>
      <c r="D3" s="332"/>
      <c r="G3" s="244">
        <v>46112</v>
      </c>
    </row>
    <row r="4" spans="1:7" ht="14.25" x14ac:dyDescent="0.2">
      <c r="A4" s="30" t="s">
        <v>215</v>
      </c>
      <c r="B4" s="29" t="str">
        <f>RIGHT("0000"&amp;INDEX(Adr!A:A,Doklady!B102+1),8)</f>
        <v>00677604</v>
      </c>
      <c r="G4" s="244">
        <v>46142</v>
      </c>
    </row>
    <row r="5" spans="1:7" ht="14.25" x14ac:dyDescent="0.2">
      <c r="A5" s="30" t="s">
        <v>216</v>
      </c>
      <c r="B5" s="29" t="str">
        <f>INDEX(Adr!D:D,Doklady!B102+1)&amp;", "&amp;INDEX(Adr!E:E,Doklady!B102+1)</f>
        <v>Pri Rajčianke 49, Žilina</v>
      </c>
      <c r="G5" s="244">
        <v>46173</v>
      </c>
    </row>
    <row r="6" spans="1:7" ht="14.25" x14ac:dyDescent="0.2">
      <c r="A6" s="30"/>
      <c r="G6" s="244">
        <v>46203</v>
      </c>
    </row>
    <row r="7" spans="1:7" ht="14.25" x14ac:dyDescent="0.2">
      <c r="G7" s="244">
        <v>46234</v>
      </c>
    </row>
    <row r="8" spans="1:7" ht="14.25" x14ac:dyDescent="0.2">
      <c r="G8" s="244">
        <v>46265</v>
      </c>
    </row>
    <row r="9" spans="1:7" ht="22.5" x14ac:dyDescent="0.2">
      <c r="A9" s="31" t="s">
        <v>217</v>
      </c>
      <c r="B9" s="31" t="s">
        <v>217</v>
      </c>
      <c r="C9" s="32" t="s">
        <v>218</v>
      </c>
      <c r="G9" s="244">
        <v>46295</v>
      </c>
    </row>
    <row r="10" spans="1:7" ht="14.25" x14ac:dyDescent="0.2">
      <c r="A10" s="133" t="s">
        <v>219</v>
      </c>
      <c r="B10" s="134" t="s">
        <v>220</v>
      </c>
      <c r="C10" s="167">
        <f>+Spolu!C10</f>
        <v>0</v>
      </c>
      <c r="G10" s="244">
        <v>46326</v>
      </c>
    </row>
    <row r="11" spans="1:7" ht="14.25" x14ac:dyDescent="0.2">
      <c r="A11" s="133" t="s">
        <v>221</v>
      </c>
      <c r="B11" s="134" t="s">
        <v>222</v>
      </c>
      <c r="C11" s="167">
        <f>+Spolu!C11</f>
        <v>138662</v>
      </c>
      <c r="G11" s="244">
        <v>46356</v>
      </c>
    </row>
    <row r="12" spans="1:7" ht="14.25" x14ac:dyDescent="0.2">
      <c r="A12" s="133" t="s">
        <v>223</v>
      </c>
      <c r="B12" s="134" t="s">
        <v>224</v>
      </c>
      <c r="C12" s="167">
        <f>+Spolu!C12</f>
        <v>0</v>
      </c>
      <c r="G12" s="244">
        <v>46387</v>
      </c>
    </row>
    <row r="13" spans="1:7" ht="14.25" x14ac:dyDescent="0.2">
      <c r="A13" s="133" t="s">
        <v>225</v>
      </c>
      <c r="B13" s="134" t="s">
        <v>226</v>
      </c>
      <c r="C13" s="167">
        <f>+Spolu!C13</f>
        <v>0</v>
      </c>
      <c r="G13" s="244"/>
    </row>
    <row r="14" spans="1:7" ht="14.25" x14ac:dyDescent="0.2">
      <c r="A14" s="133" t="s">
        <v>227</v>
      </c>
      <c r="B14" s="134" t="s">
        <v>228</v>
      </c>
      <c r="C14" s="167">
        <f>+Spolu!C14</f>
        <v>0</v>
      </c>
      <c r="G14" s="244"/>
    </row>
    <row r="15" spans="1:7" ht="14.25" x14ac:dyDescent="0.2">
      <c r="A15" s="33" t="s">
        <v>229</v>
      </c>
      <c r="B15" s="132"/>
      <c r="C15" s="34">
        <f>SUM(C10:C14)</f>
        <v>138662</v>
      </c>
      <c r="G15" s="244"/>
    </row>
    <row r="16" spans="1:7" ht="14.25" x14ac:dyDescent="0.2">
      <c r="G16" s="244"/>
    </row>
    <row r="17" spans="1:5" ht="72" customHeight="1" x14ac:dyDescent="0.2">
      <c r="A17" s="333" t="s">
        <v>230</v>
      </c>
      <c r="B17" s="333"/>
      <c r="C17" s="333"/>
      <c r="D17" s="333"/>
      <c r="E17" s="21"/>
    </row>
    <row r="61" spans="1:1" x14ac:dyDescent="0.2">
      <c r="A61" s="29">
        <v>15</v>
      </c>
    </row>
  </sheetData>
  <sheetProtection sheet="1" selectLockedCells="1"/>
  <mergeCells count="3">
    <mergeCell ref="B3:D3"/>
    <mergeCell ref="A17:D17"/>
    <mergeCell ref="A1:B1"/>
  </mergeCells>
  <dataValidations count="2">
    <dataValidation type="list" allowBlank="1" showInputMessage="1" showErrorMessage="1" sqref="C1" xr:uid="{43B1FD3F-B1E7-4B32-8CDA-C2BB1CB3895E}">
      <formula1>$G$1:$G$12</formula1>
    </dataValidation>
    <dataValidation type="decimal" allowBlank="1" showInputMessage="1" showErrorMessage="1" sqref="C10:C14" xr:uid="{8AB4E0B1-3820-4EDD-ADD2-ED89EE80F5E1}">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331F4-5AA8-4CC2-ABB9-795459468003}">
  <sheetPr codeName="Hárok9"/>
  <dimension ref="A1:Z145"/>
  <sheetViews>
    <sheetView topLeftCell="A47" zoomScaleNormal="100" workbookViewId="0">
      <selection activeCell="B140" sqref="B140"/>
    </sheetView>
  </sheetViews>
  <sheetFormatPr defaultColWidth="11.42578125" defaultRowHeight="11.25" x14ac:dyDescent="0.2"/>
  <cols>
    <col min="1" max="1" width="5.5703125" style="8" bestFit="1" customWidth="1"/>
    <col min="2" max="2" width="55.42578125" style="8" customWidth="1"/>
    <col min="3" max="9" width="11.5703125" style="56" customWidth="1"/>
    <col min="10" max="10" width="63.5703125" style="84" customWidth="1"/>
    <col min="11" max="11" width="13.140625" style="84" customWidth="1"/>
    <col min="12" max="12" width="30.140625" style="84" customWidth="1"/>
    <col min="13" max="13" width="6.5703125" style="84" customWidth="1"/>
    <col min="14" max="14" width="22.85546875" style="84" customWidth="1"/>
    <col min="15" max="15" width="4" style="84" customWidth="1"/>
    <col min="16" max="16" width="22.85546875" style="84" customWidth="1"/>
    <col min="17" max="17" width="4" style="84" customWidth="1"/>
    <col min="18" max="18" width="22.85546875" style="84" customWidth="1"/>
    <col min="19" max="19" width="4.140625" style="84" customWidth="1"/>
    <col min="20" max="20" width="22.85546875" style="84" customWidth="1"/>
    <col min="21" max="21" width="4.140625" style="84" customWidth="1"/>
    <col min="22" max="25" width="11.42578125" style="84" customWidth="1"/>
    <col min="26" max="26" width="11.42578125" style="84"/>
    <col min="27" max="16384" width="11.42578125" style="8"/>
  </cols>
  <sheetData>
    <row r="1" spans="1:26" ht="15.75" x14ac:dyDescent="0.25">
      <c r="A1" s="355" t="str">
        <f>Doklady!A100</f>
        <v>Priebežné čerpanie a vyúčtovanie finančných prostriedkov poskytnutých zo štátneho rozpočtu v oblasti športu v roku 2026</v>
      </c>
      <c r="B1" s="355"/>
      <c r="C1" s="355"/>
      <c r="D1" s="355"/>
      <c r="E1" s="355"/>
      <c r="F1" s="355"/>
      <c r="G1" s="355"/>
      <c r="H1" s="355"/>
      <c r="I1" s="355"/>
    </row>
    <row r="2" spans="1:26" ht="7.5" customHeight="1" x14ac:dyDescent="0.2">
      <c r="C2" s="8"/>
      <c r="D2" s="8"/>
      <c r="E2" s="8"/>
      <c r="F2" s="8"/>
      <c r="G2" s="8"/>
      <c r="H2" s="8"/>
      <c r="I2" s="8"/>
    </row>
    <row r="3" spans="1:26" s="9" customFormat="1" ht="26.1" customHeight="1" x14ac:dyDescent="0.2">
      <c r="B3" s="152" t="s">
        <v>52</v>
      </c>
      <c r="C3" s="356" t="str">
        <f>INDEX(Adr!B2:B242,Doklady!B102)</f>
        <v>Slovenský národný aeroklub generála Milana Rastislava Štefánika</v>
      </c>
      <c r="D3" s="356"/>
      <c r="E3" s="356"/>
      <c r="F3" s="356"/>
      <c r="G3" s="207"/>
      <c r="H3" s="207"/>
      <c r="I3" s="65" t="str">
        <f>Doklady!I100</f>
        <v>V1</v>
      </c>
      <c r="J3" s="85"/>
      <c r="K3" s="85"/>
      <c r="L3" s="85"/>
      <c r="M3" s="85"/>
      <c r="N3" s="85"/>
      <c r="O3" s="85"/>
      <c r="P3" s="85"/>
      <c r="Q3" s="85"/>
      <c r="R3" s="85"/>
      <c r="S3" s="85"/>
      <c r="T3" s="85"/>
      <c r="U3" s="85"/>
      <c r="V3" s="85"/>
      <c r="W3" s="85"/>
      <c r="X3" s="85"/>
      <c r="Y3" s="85"/>
      <c r="Z3" s="85"/>
    </row>
    <row r="4" spans="1:26" s="9" customFormat="1" ht="12.75" x14ac:dyDescent="0.2">
      <c r="B4" s="64" t="s">
        <v>215</v>
      </c>
      <c r="C4" s="66" t="str">
        <f>INDEX(Adr!A2:A242,Doklady!B102)</f>
        <v>00677604</v>
      </c>
      <c r="I4" s="65">
        <f>Doklady!I101</f>
        <v>46053</v>
      </c>
      <c r="J4" s="85"/>
      <c r="K4" s="85"/>
      <c r="L4" s="85"/>
      <c r="M4" s="85"/>
      <c r="N4" s="85"/>
      <c r="O4" s="85"/>
      <c r="P4" s="85"/>
      <c r="Q4" s="85"/>
      <c r="R4" s="85"/>
      <c r="S4" s="85"/>
      <c r="T4" s="85"/>
      <c r="U4" s="85"/>
      <c r="V4" s="85"/>
      <c r="W4" s="85"/>
      <c r="X4" s="85"/>
      <c r="Y4" s="85"/>
      <c r="Z4" s="85"/>
    </row>
    <row r="5" spans="1:26" s="9" customFormat="1" ht="12.75" x14ac:dyDescent="0.2">
      <c r="B5" s="64" t="s">
        <v>231</v>
      </c>
      <c r="C5" s="9" t="str">
        <f>INDEX(Adr!C2:C242,Doklady!B102)</f>
        <v>občianske združenie</v>
      </c>
      <c r="J5" s="85"/>
      <c r="K5" s="85"/>
      <c r="L5" s="85"/>
      <c r="M5" s="85"/>
      <c r="N5" s="85"/>
      <c r="O5" s="85"/>
      <c r="P5" s="85"/>
      <c r="Q5" s="85"/>
      <c r="R5" s="85"/>
      <c r="S5" s="85"/>
      <c r="T5" s="85"/>
      <c r="U5" s="85"/>
      <c r="V5" s="85"/>
      <c r="W5" s="85"/>
      <c r="X5" s="85"/>
      <c r="Y5" s="85"/>
      <c r="Z5" s="85"/>
    </row>
    <row r="6" spans="1:26" s="9" customFormat="1" ht="12.75" x14ac:dyDescent="0.2">
      <c r="B6" s="64" t="s">
        <v>216</v>
      </c>
      <c r="C6" s="9" t="str">
        <f>INDEX(Adr!D2:D242,Doklady!B102)&amp;", "&amp;INDEX(Adr!E2:E242,Doklady!B102)&amp;", "&amp;INDEX(Adr!F2:F242,Doklady!B102)</f>
        <v>Pri Rajčianke 49, Žilina, 010 01</v>
      </c>
      <c r="J6" s="85"/>
      <c r="K6" s="85"/>
      <c r="L6" s="85"/>
      <c r="M6" s="85"/>
      <c r="N6" s="85"/>
      <c r="O6" s="85"/>
      <c r="P6" s="85"/>
      <c r="Q6" s="85"/>
      <c r="R6" s="85"/>
      <c r="S6" s="85"/>
      <c r="T6" s="85"/>
      <c r="U6" s="85"/>
      <c r="V6" s="85"/>
      <c r="W6" s="85"/>
      <c r="X6" s="85"/>
      <c r="Y6" s="85"/>
      <c r="Z6" s="85"/>
    </row>
    <row r="7" spans="1:26" s="9" customFormat="1" ht="12.75" hidden="1" x14ac:dyDescent="0.2">
      <c r="B7" s="64"/>
      <c r="J7" s="85"/>
      <c r="K7" s="85"/>
      <c r="L7" s="85"/>
      <c r="M7" s="85"/>
      <c r="N7" s="85"/>
      <c r="O7" s="85"/>
      <c r="P7" s="85"/>
      <c r="Q7" s="85"/>
      <c r="R7" s="85"/>
      <c r="S7" s="85"/>
      <c r="T7" s="85"/>
      <c r="U7" s="85"/>
      <c r="V7" s="85"/>
      <c r="W7" s="85"/>
      <c r="X7" s="85"/>
      <c r="Y7" s="85"/>
      <c r="Z7" s="85"/>
    </row>
    <row r="8" spans="1:26" s="9" customFormat="1" ht="6" customHeight="1" thickBot="1" x14ac:dyDescent="0.25">
      <c r="B8" s="64"/>
      <c r="J8" s="85"/>
      <c r="K8" s="85"/>
      <c r="L8" s="85"/>
      <c r="M8" s="85"/>
      <c r="N8" s="85"/>
      <c r="O8" s="85"/>
      <c r="P8" s="85"/>
      <c r="Q8" s="85"/>
      <c r="R8" s="85"/>
      <c r="S8" s="85"/>
      <c r="T8" s="85"/>
      <c r="U8" s="85"/>
      <c r="V8" s="85"/>
      <c r="W8" s="85"/>
      <c r="X8" s="85"/>
      <c r="Y8" s="85"/>
      <c r="Z8" s="85"/>
    </row>
    <row r="9" spans="1:26" ht="54.75" customHeight="1" thickTop="1" x14ac:dyDescent="0.2">
      <c r="A9" s="67" t="s">
        <v>217</v>
      </c>
      <c r="B9" s="67" t="s">
        <v>232</v>
      </c>
      <c r="C9" s="125" t="s">
        <v>233</v>
      </c>
      <c r="D9" s="125" t="s">
        <v>234</v>
      </c>
      <c r="E9" s="357" t="s">
        <v>235</v>
      </c>
      <c r="F9" s="358"/>
      <c r="J9" s="8"/>
      <c r="L9" s="118"/>
      <c r="M9" s="118"/>
      <c r="N9" s="118"/>
      <c r="O9" s="118"/>
      <c r="P9" s="118"/>
      <c r="Q9" s="118"/>
      <c r="R9" s="118"/>
      <c r="S9" s="118"/>
    </row>
    <row r="10" spans="1:26" ht="18" x14ac:dyDescent="0.25">
      <c r="A10" s="69" t="s">
        <v>219</v>
      </c>
      <c r="B10" s="70" t="s">
        <v>220</v>
      </c>
      <c r="C10" s="126">
        <f>SUMIF(FP!J:J,Doklady!$B$1&amp;A10,FP!D:D)</f>
        <v>0</v>
      </c>
      <c r="D10" s="126">
        <f>C10-E10</f>
        <v>0</v>
      </c>
      <c r="E10" s="351">
        <f>SUMIF(K:K,A10,I:I)</f>
        <v>0</v>
      </c>
      <c r="F10" s="352"/>
      <c r="L10" s="120" t="s">
        <v>236</v>
      </c>
      <c r="M10" s="118"/>
      <c r="N10" s="118"/>
      <c r="O10" s="118"/>
      <c r="P10" s="118"/>
      <c r="Q10" s="118"/>
      <c r="R10" s="118"/>
      <c r="S10" s="118"/>
    </row>
    <row r="11" spans="1:26" ht="18" x14ac:dyDescent="0.25">
      <c r="A11" s="69" t="s">
        <v>221</v>
      </c>
      <c r="B11" s="70" t="s">
        <v>222</v>
      </c>
      <c r="C11" s="126">
        <f>SUMIF(FP!J:J,Doklady!$B$1&amp;A11,FP!D:D)</f>
        <v>138662</v>
      </c>
      <c r="D11" s="126">
        <f>+C11-E11</f>
        <v>7036.3800000000047</v>
      </c>
      <c r="E11" s="359">
        <f>+I39-I42+I44-I47</f>
        <v>131625.62</v>
      </c>
      <c r="F11" s="360"/>
      <c r="J11" s="168"/>
      <c r="L11" s="153" t="str">
        <f>L41</f>
        <v>a - letecké športy - bežné transfery</v>
      </c>
      <c r="M11" s="118"/>
      <c r="N11" s="118"/>
      <c r="O11" s="118"/>
      <c r="P11" s="118"/>
      <c r="Q11" s="118"/>
      <c r="R11" s="118"/>
      <c r="S11" s="118"/>
    </row>
    <row r="12" spans="1:26" ht="18" x14ac:dyDescent="0.25">
      <c r="A12" s="69" t="s">
        <v>223</v>
      </c>
      <c r="B12" s="70" t="s">
        <v>224</v>
      </c>
      <c r="C12" s="126">
        <f>SUMIF(FP!J:J,Doklady!$B$1&amp;A12,FP!D:D)</f>
        <v>0</v>
      </c>
      <c r="D12" s="126">
        <f>C12-E12</f>
        <v>0</v>
      </c>
      <c r="E12" s="351">
        <f>SUMIF(K:K,A12,I:I)</f>
        <v>0</v>
      </c>
      <c r="F12" s="352"/>
      <c r="J12" s="169"/>
      <c r="L12" s="153" t="str">
        <f>L42</f>
        <v>a - letecké športy - kapitálové transfery</v>
      </c>
      <c r="N12" s="118"/>
      <c r="O12" s="118"/>
      <c r="P12" s="118"/>
      <c r="Q12" s="118"/>
      <c r="R12" s="118"/>
      <c r="S12" s="118"/>
    </row>
    <row r="13" spans="1:26" ht="18" x14ac:dyDescent="0.25">
      <c r="A13" s="69" t="s">
        <v>225</v>
      </c>
      <c r="B13" s="70" t="s">
        <v>226</v>
      </c>
      <c r="C13" s="126">
        <f>SUMIF(FP!J:J,Doklady!$B$1&amp;A13,FP!D:D)</f>
        <v>0</v>
      </c>
      <c r="D13" s="126">
        <f>C13-E13</f>
        <v>0</v>
      </c>
      <c r="E13" s="351">
        <f>SUMIF(K:K,A13,I:I)</f>
        <v>0</v>
      </c>
      <c r="F13" s="352"/>
      <c r="J13" s="8"/>
      <c r="L13" s="153">
        <f>L46</f>
        <v>2</v>
      </c>
      <c r="N13" s="118"/>
      <c r="O13" s="118"/>
      <c r="P13" s="118"/>
      <c r="Q13" s="118"/>
      <c r="R13" s="118"/>
      <c r="S13" s="118"/>
    </row>
    <row r="14" spans="1:26" ht="18.75" thickBot="1" x14ac:dyDescent="0.3">
      <c r="A14" s="69" t="s">
        <v>227</v>
      </c>
      <c r="B14" s="70" t="s">
        <v>228</v>
      </c>
      <c r="C14" s="126">
        <f>SUMIF(FP!J:J,Doklady!$B$1&amp;A14,FP!D:D)</f>
        <v>0</v>
      </c>
      <c r="D14" s="126">
        <f>C14-E14</f>
        <v>0</v>
      </c>
      <c r="E14" s="361">
        <f>SUMIF(K:K,A14,I:I)</f>
        <v>0</v>
      </c>
      <c r="F14" s="362"/>
      <c r="J14" s="8"/>
      <c r="L14" s="153" t="str">
        <f>L47</f>
        <v>2</v>
      </c>
      <c r="N14" s="118"/>
      <c r="O14" s="118"/>
      <c r="P14" s="118"/>
      <c r="Q14" s="118"/>
      <c r="R14" s="118"/>
      <c r="S14" s="118"/>
    </row>
    <row r="15" spans="1:26" ht="5.25" customHeight="1" thickTop="1" x14ac:dyDescent="0.2">
      <c r="I15" s="9"/>
    </row>
    <row r="16" spans="1:26" s="9" customFormat="1" ht="12.75" x14ac:dyDescent="0.2">
      <c r="A16" s="117" t="s">
        <v>237</v>
      </c>
      <c r="B16" s="343" t="s">
        <v>238</v>
      </c>
      <c r="C16" s="344"/>
      <c r="D16" s="344"/>
      <c r="E16" s="344"/>
      <c r="F16" s="344"/>
      <c r="G16" s="344"/>
      <c r="H16" s="345"/>
      <c r="I16" s="136" t="s">
        <v>239</v>
      </c>
      <c r="J16" s="85"/>
      <c r="K16" s="85"/>
      <c r="L16" s="85"/>
      <c r="M16" s="85"/>
      <c r="N16" s="85"/>
      <c r="O16" s="85"/>
      <c r="P16" s="85"/>
      <c r="Q16" s="85"/>
      <c r="R16" s="85"/>
      <c r="S16" s="85"/>
      <c r="T16" s="85"/>
      <c r="U16" s="85"/>
      <c r="V16" s="85"/>
      <c r="W16" s="85"/>
      <c r="X16" s="85"/>
      <c r="Y16" s="85"/>
      <c r="Z16" s="85"/>
    </row>
    <row r="17" spans="1:20" x14ac:dyDescent="0.2">
      <c r="A17" s="115" t="s">
        <v>240</v>
      </c>
      <c r="B17" s="346" t="s">
        <v>241</v>
      </c>
      <c r="C17" s="346"/>
      <c r="D17" s="346"/>
      <c r="E17" s="346"/>
      <c r="F17" s="346"/>
      <c r="G17" s="346"/>
      <c r="H17" s="346"/>
      <c r="I17" s="73">
        <f>SUMIF(FP!I:I,Doklady!$B$1&amp;A17,FP!D:D)</f>
        <v>138662</v>
      </c>
      <c r="T17" s="86"/>
    </row>
    <row r="18" spans="1:20" x14ac:dyDescent="0.2">
      <c r="A18" s="135" t="s">
        <v>242</v>
      </c>
      <c r="B18" s="346" t="s">
        <v>243</v>
      </c>
      <c r="C18" s="346"/>
      <c r="D18" s="346"/>
      <c r="E18" s="346"/>
      <c r="F18" s="346"/>
      <c r="G18" s="346"/>
      <c r="H18" s="346"/>
      <c r="I18" s="73">
        <f>SUMIF(FP!I:I,Doklady!$B$1&amp;A18,FP!D:D)</f>
        <v>0</v>
      </c>
    </row>
    <row r="19" spans="1:20" x14ac:dyDescent="0.2">
      <c r="A19" s="115" t="s">
        <v>244</v>
      </c>
      <c r="B19" s="346" t="s">
        <v>245</v>
      </c>
      <c r="C19" s="346"/>
      <c r="D19" s="346"/>
      <c r="E19" s="346"/>
      <c r="F19" s="346"/>
      <c r="G19" s="346"/>
      <c r="H19" s="346"/>
      <c r="I19" s="73">
        <f>SUMIF(FP!I:I,Doklady!$B$1&amp;A19,FP!D:D)</f>
        <v>0</v>
      </c>
    </row>
    <row r="20" spans="1:20" x14ac:dyDescent="0.2">
      <c r="A20" s="135" t="s">
        <v>246</v>
      </c>
      <c r="B20" s="340" t="s">
        <v>247</v>
      </c>
      <c r="C20" s="341"/>
      <c r="D20" s="341"/>
      <c r="E20" s="341"/>
      <c r="F20" s="341"/>
      <c r="G20" s="341"/>
      <c r="H20" s="342"/>
      <c r="I20" s="73">
        <f>SUMIF(FP!I:I,Doklady!$B$1&amp;A20,FP!D:D)</f>
        <v>0</v>
      </c>
      <c r="T20" s="86"/>
    </row>
    <row r="21" spans="1:20" x14ac:dyDescent="0.2">
      <c r="A21" s="115" t="s">
        <v>248</v>
      </c>
      <c r="B21" s="340" t="s">
        <v>249</v>
      </c>
      <c r="C21" s="341"/>
      <c r="D21" s="341"/>
      <c r="E21" s="341"/>
      <c r="F21" s="341"/>
      <c r="G21" s="341"/>
      <c r="H21" s="342"/>
      <c r="I21" s="73">
        <f>SUMIF(FP!I:I,Doklady!$B$1&amp;A21,FP!D:D)</f>
        <v>0</v>
      </c>
      <c r="T21" s="86"/>
    </row>
    <row r="22" spans="1:20" x14ac:dyDescent="0.2">
      <c r="A22" s="135" t="s">
        <v>250</v>
      </c>
      <c r="B22" s="347" t="s">
        <v>251</v>
      </c>
      <c r="C22" s="348"/>
      <c r="D22" s="348"/>
      <c r="E22" s="348"/>
      <c r="F22" s="348"/>
      <c r="G22" s="348"/>
      <c r="H22" s="349"/>
      <c r="I22" s="73">
        <f>SUMIF(FP!I:I,Doklady!$B$1&amp;A22,FP!D:D)</f>
        <v>0</v>
      </c>
      <c r="T22" s="86"/>
    </row>
    <row r="23" spans="1:20" x14ac:dyDescent="0.2">
      <c r="A23" s="115" t="s">
        <v>252</v>
      </c>
      <c r="B23" s="340" t="s">
        <v>253</v>
      </c>
      <c r="C23" s="341"/>
      <c r="D23" s="341"/>
      <c r="E23" s="341"/>
      <c r="F23" s="341"/>
      <c r="G23" s="341"/>
      <c r="H23" s="342"/>
      <c r="I23" s="73">
        <f>SUMIF(FP!I:I,Doklady!$B$1&amp;A23,FP!D:D)</f>
        <v>0</v>
      </c>
      <c r="T23" s="86"/>
    </row>
    <row r="24" spans="1:20" x14ac:dyDescent="0.2">
      <c r="A24" s="135" t="s">
        <v>254</v>
      </c>
      <c r="B24" s="340" t="s">
        <v>255</v>
      </c>
      <c r="C24" s="341"/>
      <c r="D24" s="341"/>
      <c r="E24" s="341"/>
      <c r="F24" s="341"/>
      <c r="G24" s="341"/>
      <c r="H24" s="342"/>
      <c r="I24" s="73">
        <f>SUMIF(FP!I:I,Doklady!$B$1&amp;A24,FP!D:D)</f>
        <v>0</v>
      </c>
      <c r="T24" s="86"/>
    </row>
    <row r="25" spans="1:20" x14ac:dyDescent="0.2">
      <c r="A25" s="115" t="s">
        <v>256</v>
      </c>
      <c r="B25" s="363" t="s">
        <v>1469</v>
      </c>
      <c r="C25" s="364"/>
      <c r="D25" s="364"/>
      <c r="E25" s="364"/>
      <c r="F25" s="364"/>
      <c r="G25" s="364"/>
      <c r="H25" s="365"/>
      <c r="I25" s="73">
        <f>SUMIF(FP!I:I,Doklady!$B$1&amp;A25,FP!D:D)</f>
        <v>0</v>
      </c>
      <c r="T25" s="86"/>
    </row>
    <row r="26" spans="1:20" x14ac:dyDescent="0.2">
      <c r="A26" s="135" t="s">
        <v>257</v>
      </c>
      <c r="B26" s="340" t="s">
        <v>258</v>
      </c>
      <c r="C26" s="341"/>
      <c r="D26" s="341"/>
      <c r="E26" s="341"/>
      <c r="F26" s="341"/>
      <c r="G26" s="341"/>
      <c r="H26" s="342"/>
      <c r="I26" s="73">
        <f>SUMIF(FP!I:I,Doklady!$B$1&amp;A26,FP!D:D)</f>
        <v>0</v>
      </c>
      <c r="T26" s="86"/>
    </row>
    <row r="27" spans="1:20" x14ac:dyDescent="0.2">
      <c r="A27" s="115" t="s">
        <v>259</v>
      </c>
      <c r="B27" s="340" t="s">
        <v>260</v>
      </c>
      <c r="C27" s="341"/>
      <c r="D27" s="341"/>
      <c r="E27" s="341"/>
      <c r="F27" s="341"/>
      <c r="G27" s="341"/>
      <c r="H27" s="342"/>
      <c r="I27" s="73">
        <f>SUMIF(FP!I:I,Doklady!$B$1&amp;A27,FP!D:D)</f>
        <v>0</v>
      </c>
      <c r="T27" s="86"/>
    </row>
    <row r="28" spans="1:20" x14ac:dyDescent="0.2">
      <c r="A28" s="135" t="s">
        <v>261</v>
      </c>
      <c r="B28" s="340" t="s">
        <v>1482</v>
      </c>
      <c r="C28" s="341"/>
      <c r="D28" s="341"/>
      <c r="E28" s="341"/>
      <c r="F28" s="341"/>
      <c r="G28" s="341"/>
      <c r="H28" s="342"/>
      <c r="I28" s="73">
        <f>SUMIF(FP!I:I,Doklady!$B$1&amp;A28,FP!D:D)</f>
        <v>0</v>
      </c>
      <c r="T28" s="86"/>
    </row>
    <row r="29" spans="1:20" x14ac:dyDescent="0.2">
      <c r="A29" s="115" t="s">
        <v>263</v>
      </c>
      <c r="B29" s="340" t="s">
        <v>264</v>
      </c>
      <c r="C29" s="341"/>
      <c r="D29" s="341"/>
      <c r="E29" s="341"/>
      <c r="F29" s="341"/>
      <c r="G29" s="341"/>
      <c r="H29" s="342"/>
      <c r="I29" s="73">
        <f>SUMIF(FP!I:I,Doklady!$B$1&amp;A29,FP!D:D)</f>
        <v>0</v>
      </c>
      <c r="T29" s="86"/>
    </row>
    <row r="30" spans="1:20" hidden="1" x14ac:dyDescent="0.2">
      <c r="A30" s="135" t="s">
        <v>265</v>
      </c>
      <c r="B30" s="340"/>
      <c r="C30" s="341"/>
      <c r="D30" s="341"/>
      <c r="E30" s="341"/>
      <c r="F30" s="341"/>
      <c r="G30" s="341"/>
      <c r="H30" s="342"/>
      <c r="I30" s="73">
        <f>SUMIF(FP!I:I,Doklady!$B$1&amp;A30,FP!D:D)</f>
        <v>0</v>
      </c>
      <c r="T30" s="86"/>
    </row>
    <row r="31" spans="1:20" hidden="1" x14ac:dyDescent="0.2">
      <c r="A31" s="115" t="s">
        <v>266</v>
      </c>
      <c r="B31" s="340"/>
      <c r="C31" s="341"/>
      <c r="D31" s="341"/>
      <c r="E31" s="341"/>
      <c r="F31" s="341"/>
      <c r="G31" s="341"/>
      <c r="H31" s="342"/>
      <c r="I31" s="73">
        <f>SUMIF(FP!I:I,Doklady!$B$1&amp;A31,FP!D:D)</f>
        <v>0</v>
      </c>
      <c r="T31" s="86"/>
    </row>
    <row r="32" spans="1:20" hidden="1" x14ac:dyDescent="0.2">
      <c r="A32" s="135" t="s">
        <v>267</v>
      </c>
      <c r="B32" s="336"/>
      <c r="C32" s="337"/>
      <c r="D32" s="337"/>
      <c r="E32" s="337"/>
      <c r="F32" s="337"/>
      <c r="G32" s="337"/>
      <c r="H32" s="338"/>
      <c r="I32" s="73">
        <f>SUMIF(FP!I:I,Doklady!$B$1&amp;A32,FP!D:D)</f>
        <v>0</v>
      </c>
      <c r="T32" s="86"/>
    </row>
    <row r="33" spans="1:21" hidden="1" x14ac:dyDescent="0.2">
      <c r="A33" s="115" t="s">
        <v>268</v>
      </c>
      <c r="B33" s="336"/>
      <c r="C33" s="337"/>
      <c r="D33" s="337"/>
      <c r="E33" s="337"/>
      <c r="F33" s="337"/>
      <c r="G33" s="337"/>
      <c r="H33" s="338"/>
      <c r="I33" s="73">
        <f>SUMIF(FP!I:I,Doklady!$B$1&amp;A33,FP!D:D)</f>
        <v>0</v>
      </c>
      <c r="T33" s="86"/>
    </row>
    <row r="34" spans="1:21" hidden="1" x14ac:dyDescent="0.2">
      <c r="A34" s="135" t="s">
        <v>269</v>
      </c>
      <c r="B34" s="339"/>
      <c r="C34" s="339"/>
      <c r="D34" s="339"/>
      <c r="E34" s="339"/>
      <c r="F34" s="339"/>
      <c r="G34" s="339"/>
      <c r="H34" s="339"/>
      <c r="I34" s="73">
        <f>SUMIF(FP!I:I,Doklady!$B$1&amp;A34,FP!D:D)</f>
        <v>0</v>
      </c>
      <c r="J34" s="8"/>
      <c r="K34" s="8"/>
    </row>
    <row r="36" spans="1:21" ht="12.75" x14ac:dyDescent="0.2">
      <c r="A36" s="121" t="s">
        <v>270</v>
      </c>
      <c r="B36" s="121"/>
      <c r="C36" s="212">
        <v>1</v>
      </c>
      <c r="D36" s="212">
        <v>2</v>
      </c>
      <c r="E36" s="212">
        <v>3</v>
      </c>
      <c r="F36" s="212">
        <v>4</v>
      </c>
      <c r="G36" s="212">
        <v>5</v>
      </c>
      <c r="H36" s="212">
        <v>5</v>
      </c>
      <c r="I36" s="122"/>
    </row>
    <row r="37" spans="1:21" ht="3.75" customHeight="1" x14ac:dyDescent="0.2"/>
    <row r="38" spans="1:21" ht="33.75" x14ac:dyDescent="0.2">
      <c r="A38" s="67" t="s">
        <v>237</v>
      </c>
      <c r="B38" s="67" t="str">
        <f>"Šport "&amp;K40</f>
        <v>Šport letecké športy</v>
      </c>
      <c r="C38" s="68" t="s">
        <v>1435</v>
      </c>
      <c r="D38" s="68" t="s">
        <v>1436</v>
      </c>
      <c r="E38" s="68" t="s">
        <v>1437</v>
      </c>
      <c r="F38" s="68" t="s">
        <v>1434</v>
      </c>
      <c r="G38" s="68" t="s">
        <v>271</v>
      </c>
      <c r="H38" s="68" t="s">
        <v>272</v>
      </c>
      <c r="I38" s="67" t="s">
        <v>229</v>
      </c>
      <c r="L38" s="84">
        <f>COUNTIF(FP!N:N,Doklady!B1&amp;"aB")</f>
        <v>1</v>
      </c>
    </row>
    <row r="39" spans="1:21" x14ac:dyDescent="0.2">
      <c r="A39" s="115" t="s">
        <v>240</v>
      </c>
      <c r="B39" s="116" t="s">
        <v>273</v>
      </c>
      <c r="C39" s="78">
        <f>I39*0.2</f>
        <v>27732.400000000001</v>
      </c>
      <c r="D39" s="78">
        <f>I39*0.2</f>
        <v>27732.400000000001</v>
      </c>
      <c r="E39" s="78">
        <f>I39*0.25</f>
        <v>34665.5</v>
      </c>
      <c r="F39" s="78">
        <f>+I39*0.15</f>
        <v>20799.3</v>
      </c>
      <c r="G39" s="78">
        <f>+MAX(I39-C39-D39-E39-F39-H39,0)</f>
        <v>27732.400000000012</v>
      </c>
      <c r="H39" s="78">
        <f>+IFERROR(VLOOKUP(K40&amp;" - kapitálové transfery",B$53:C$90,2,0),0)</f>
        <v>0</v>
      </c>
      <c r="I39" s="73">
        <f>SUMIF(FP!K:K,K40,FP!D:D)</f>
        <v>138662</v>
      </c>
      <c r="L39" s="84">
        <f>COUNTIF(FP!N:N,Doklady!B1&amp;"aK")</f>
        <v>0</v>
      </c>
      <c r="T39" s="86"/>
    </row>
    <row r="40" spans="1:21" x14ac:dyDescent="0.2">
      <c r="A40" s="115" t="s">
        <v>240</v>
      </c>
      <c r="B40" s="116" t="s">
        <v>274</v>
      </c>
      <c r="C40" s="78">
        <f>DSUM(Doklady!A103:J10000,"GGG",Spolu!L40:M42)</f>
        <v>0</v>
      </c>
      <c r="D40" s="78">
        <f>DSUM(Doklady!A103:J10000,"GGG",Spolu!N40:O42)</f>
        <v>1297.19</v>
      </c>
      <c r="E40" s="78">
        <f>DSUM(Doklady!A103:J10000,"GGG",Spolu!P40:Q42)</f>
        <v>3132.4</v>
      </c>
      <c r="F40" s="78">
        <f>DSUM(Doklady!A103:J10000,"GGG",Spolu!R40:S42)</f>
        <v>2606.79</v>
      </c>
      <c r="G40" s="78">
        <f>DSUM(Doklady!A103:J10000,"GGG",Spolu!T40:U42)-H40</f>
        <v>0</v>
      </c>
      <c r="H40" s="78">
        <f>+IFERROR(VLOOKUP(K40&amp;" - kapitálové transfery",B$53:D$90,3,0),0)</f>
        <v>0</v>
      </c>
      <c r="I40" s="73">
        <f>+C40+D40+E40+F40+G40+H40</f>
        <v>7036.38</v>
      </c>
      <c r="J40" s="210" t="str">
        <f>+K45</f>
        <v>.</v>
      </c>
      <c r="K40" s="210" t="str">
        <f>IF(L38&gt;0,INDEX(FP!K:K,Doklady!B2),".")</f>
        <v>letecké športy</v>
      </c>
      <c r="L40" s="120" t="s">
        <v>236</v>
      </c>
      <c r="M40" s="120" t="s">
        <v>275</v>
      </c>
      <c r="N40" s="120" t="s">
        <v>236</v>
      </c>
      <c r="O40" s="120" t="s">
        <v>275</v>
      </c>
      <c r="P40" s="120" t="s">
        <v>236</v>
      </c>
      <c r="Q40" s="120" t="s">
        <v>275</v>
      </c>
      <c r="R40" s="120" t="s">
        <v>236</v>
      </c>
      <c r="S40" s="120" t="s">
        <v>275</v>
      </c>
      <c r="T40" s="120" t="s">
        <v>236</v>
      </c>
      <c r="U40" s="120" t="s">
        <v>275</v>
      </c>
    </row>
    <row r="41" spans="1:21" ht="10.5" customHeight="1" x14ac:dyDescent="0.2">
      <c r="A41" s="115" t="s">
        <v>240</v>
      </c>
      <c r="B41" s="123" t="s">
        <v>276</v>
      </c>
      <c r="C41" s="78">
        <f>MAX(C39-C40,0)</f>
        <v>27732.400000000001</v>
      </c>
      <c r="D41" s="78">
        <f>MAX(D39-D40,0)</f>
        <v>26435.210000000003</v>
      </c>
      <c r="E41" s="78">
        <f>MAX(E39-E40,0)</f>
        <v>31533.1</v>
      </c>
      <c r="F41" s="78">
        <f>MIN(I39,MAX(-F39+F40,0))</f>
        <v>0</v>
      </c>
      <c r="G41" s="78">
        <f>MIN(J39,MAX(-G39+G40+MIN(F40-F39,0),0))</f>
        <v>0</v>
      </c>
      <c r="H41" s="78">
        <f>MAX(H39-H40,0)</f>
        <v>0</v>
      </c>
      <c r="I41" s="124">
        <f>+I39-I42</f>
        <v>131625.62</v>
      </c>
      <c r="J41" s="211">
        <f>+K46</f>
        <v>0</v>
      </c>
      <c r="K41" s="211">
        <f>+I41-H41</f>
        <v>131625.62</v>
      </c>
      <c r="L41" s="153" t="str">
        <f>IF(L38&gt;0,"a - "&amp;INDEX(FP!C:C,Doklady!B2),2)</f>
        <v>a - letecké športy - bežné transfery</v>
      </c>
      <c r="M41" s="120">
        <v>1</v>
      </c>
      <c r="N41" s="153" t="str">
        <f>+L41</f>
        <v>a - letecké športy - bežné transfery</v>
      </c>
      <c r="O41" s="120">
        <v>2</v>
      </c>
      <c r="P41" s="153" t="str">
        <f>+L41</f>
        <v>a - letecké športy - bežné transfery</v>
      </c>
      <c r="Q41" s="120">
        <v>3</v>
      </c>
      <c r="R41" s="153" t="str">
        <f>+L41</f>
        <v>a - letecké športy - bežné transfery</v>
      </c>
      <c r="S41" s="120">
        <v>4</v>
      </c>
      <c r="T41" s="153" t="str">
        <f>+L41</f>
        <v>a - letecké športy - bežné transfery</v>
      </c>
      <c r="U41" s="120">
        <v>5</v>
      </c>
    </row>
    <row r="42" spans="1:21" ht="10.5" customHeight="1" x14ac:dyDescent="0.2">
      <c r="A42" s="115" t="s">
        <v>240</v>
      </c>
      <c r="B42" s="116" t="s">
        <v>277</v>
      </c>
      <c r="C42" s="73">
        <f>+C40</f>
        <v>0</v>
      </c>
      <c r="D42" s="208">
        <f>+D40</f>
        <v>1297.19</v>
      </c>
      <c r="E42" s="208">
        <f>+E40</f>
        <v>3132.4</v>
      </c>
      <c r="F42" s="208">
        <f>+MIN(F39:F40)</f>
        <v>2606.79</v>
      </c>
      <c r="G42" s="208">
        <f>+MIN(G39+MAX(F39-F40,0)-MAX(E40-E39,0)-MAX(D40-D39,0)-MAX(C40-C39,0),G40)</f>
        <v>0</v>
      </c>
      <c r="H42" s="208">
        <f>+MIN(H39:H40)</f>
        <v>0</v>
      </c>
      <c r="I42" s="73">
        <f>+C42+D42+E42+MIN(F39:F40)+G42+H42</f>
        <v>7036.38</v>
      </c>
      <c r="J42" s="211">
        <f>+K47</f>
        <v>0</v>
      </c>
      <c r="K42" s="211">
        <f>+I42-H42</f>
        <v>7036.38</v>
      </c>
      <c r="L42" s="153" t="str">
        <f>+SUBSTITUTE(L41,"bežné","kapitálové")</f>
        <v>a - letecké športy - kapitálové transfery</v>
      </c>
      <c r="M42" s="120">
        <v>1</v>
      </c>
      <c r="N42" s="153" t="str">
        <f>+L42</f>
        <v>a - letecké športy - kapitálové transfery</v>
      </c>
      <c r="O42" s="120">
        <v>2</v>
      </c>
      <c r="P42" s="153" t="str">
        <f>+L42</f>
        <v>a - letecké športy - kapitálové transfery</v>
      </c>
      <c r="Q42" s="120">
        <v>3</v>
      </c>
      <c r="R42" s="153" t="str">
        <f>+L42</f>
        <v>a - letecké športy - kapitálové transfery</v>
      </c>
      <c r="S42" s="120">
        <v>4</v>
      </c>
      <c r="T42" s="153" t="str">
        <f>+L42</f>
        <v>a - letecké športy - kapitálové transfery</v>
      </c>
      <c r="U42" s="120">
        <v>5</v>
      </c>
    </row>
    <row r="43" spans="1:21" ht="33.75" x14ac:dyDescent="0.2">
      <c r="A43" s="67" t="s">
        <v>237</v>
      </c>
      <c r="B43" s="67" t="str">
        <f>IF(L38&gt;2,"Šport "&amp;INDEX(FP!K:K,Doklady!B2+2),"Šport "&amp;K45)</f>
        <v>Šport .</v>
      </c>
      <c r="C43" s="68" t="s">
        <v>1435</v>
      </c>
      <c r="D43" s="68" t="s">
        <v>1436</v>
      </c>
      <c r="E43" s="68" t="s">
        <v>1437</v>
      </c>
      <c r="F43" s="68" t="s">
        <v>1434</v>
      </c>
      <c r="G43" s="68" t="s">
        <v>271</v>
      </c>
      <c r="H43" s="68" t="s">
        <v>272</v>
      </c>
      <c r="I43" s="67" t="s">
        <v>229</v>
      </c>
      <c r="K43" s="210"/>
      <c r="L43" s="84">
        <f>L38-1</f>
        <v>0</v>
      </c>
    </row>
    <row r="44" spans="1:21" x14ac:dyDescent="0.2">
      <c r="A44" s="115" t="s">
        <v>240</v>
      </c>
      <c r="B44" s="116" t="s">
        <v>273</v>
      </c>
      <c r="C44" s="78">
        <f>I44*0.2</f>
        <v>0</v>
      </c>
      <c r="D44" s="78">
        <f>I44*0.2</f>
        <v>0</v>
      </c>
      <c r="E44" s="78">
        <f>I44*0.25</f>
        <v>0</v>
      </c>
      <c r="F44" s="78">
        <f>+I44*0.15</f>
        <v>0</v>
      </c>
      <c r="G44" s="78">
        <f>+MAX(I44-C44-D44-E44-F44-H44,0)</f>
        <v>0</v>
      </c>
      <c r="H44" s="78">
        <f>+IFERROR(VLOOKUP(K45&amp;" - kapitálové transfery",B$53:C$90,2,0),0)</f>
        <v>0</v>
      </c>
      <c r="I44" s="73">
        <f>SUMIF(FP!K:K,K45,FP!D:D)</f>
        <v>0</v>
      </c>
      <c r="K44" s="210"/>
    </row>
    <row r="45" spans="1:21" x14ac:dyDescent="0.2">
      <c r="A45" s="115" t="s">
        <v>240</v>
      </c>
      <c r="B45" s="116" t="s">
        <v>274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0" t="str">
        <f>IF(L38&gt;1,INDEX(FP!K:K,Doklady!B2+1),".")</f>
        <v>.</v>
      </c>
      <c r="L45" s="120" t="s">
        <v>236</v>
      </c>
      <c r="M45" s="120" t="s">
        <v>275</v>
      </c>
      <c r="N45" s="120" t="s">
        <v>236</v>
      </c>
      <c r="O45" s="120" t="s">
        <v>275</v>
      </c>
      <c r="P45" s="120" t="s">
        <v>236</v>
      </c>
      <c r="Q45" s="120" t="s">
        <v>275</v>
      </c>
      <c r="R45" s="120" t="s">
        <v>236</v>
      </c>
      <c r="S45" s="120" t="s">
        <v>275</v>
      </c>
      <c r="T45" s="120" t="s">
        <v>236</v>
      </c>
      <c r="U45" s="120" t="s">
        <v>275</v>
      </c>
    </row>
    <row r="46" spans="1:21" x14ac:dyDescent="0.2">
      <c r="A46" s="115" t="s">
        <v>240</v>
      </c>
      <c r="B46" s="123" t="s">
        <v>276</v>
      </c>
      <c r="C46" s="78">
        <f>MAX(C44-C45,0)</f>
        <v>0</v>
      </c>
      <c r="D46" s="78">
        <f>MAX(D44-D45,0)</f>
        <v>0</v>
      </c>
      <c r="E46" s="78">
        <f>MAX(E44-E45,0)</f>
        <v>0</v>
      </c>
      <c r="F46" s="78">
        <f>MIN(I44,MAX(-F44+F45,0))</f>
        <v>0</v>
      </c>
      <c r="G46" s="78">
        <f>MIN(J44,MAX(-G44+G45+MIN(F45-F44,0),0))</f>
        <v>0</v>
      </c>
      <c r="H46" s="78">
        <f>MAX(H44-H45,0)</f>
        <v>0</v>
      </c>
      <c r="I46" s="124">
        <f>+I44-I47</f>
        <v>0</v>
      </c>
      <c r="K46" s="211">
        <f>+I46-H46</f>
        <v>0</v>
      </c>
      <c r="L46" s="153">
        <f>IF(L43&gt;0,"a - "&amp;INDEX(FP!C:C,Doklady!B2+1),2)</f>
        <v>2</v>
      </c>
      <c r="M46" s="120">
        <v>1</v>
      </c>
      <c r="N46" s="153">
        <f>+L46</f>
        <v>2</v>
      </c>
      <c r="O46" s="120">
        <v>2</v>
      </c>
      <c r="P46" s="153">
        <f>+L46</f>
        <v>2</v>
      </c>
      <c r="Q46" s="120">
        <v>3</v>
      </c>
      <c r="R46" s="153">
        <f>+L46</f>
        <v>2</v>
      </c>
      <c r="S46" s="120">
        <v>4</v>
      </c>
      <c r="T46" s="153">
        <f>+L46</f>
        <v>2</v>
      </c>
      <c r="U46" s="120">
        <v>5</v>
      </c>
    </row>
    <row r="47" spans="1:21" x14ac:dyDescent="0.2">
      <c r="A47" s="115" t="s">
        <v>240</v>
      </c>
      <c r="B47" s="116" t="s">
        <v>277</v>
      </c>
      <c r="C47" s="73">
        <f>+C45</f>
        <v>0</v>
      </c>
      <c r="D47" s="208">
        <f>+D45</f>
        <v>0</v>
      </c>
      <c r="E47" s="208">
        <f>+E45</f>
        <v>0</v>
      </c>
      <c r="F47" s="208">
        <f>+MIN(F44:F45)</f>
        <v>0</v>
      </c>
      <c r="G47" s="208">
        <f>+MIN(G44+MAX(F44-F45,0)-MAX(E45-E44,0)-MAX(D45-D44,0)-MAX(C45-C44,0),G45)</f>
        <v>0</v>
      </c>
      <c r="H47" s="208">
        <f>+MIN(H44:H45)</f>
        <v>0</v>
      </c>
      <c r="I47" s="73">
        <f>+C47+D47+E47+MIN(F44:F45)+G47+H47</f>
        <v>0</v>
      </c>
      <c r="K47" s="211">
        <f>+I47-H47</f>
        <v>0</v>
      </c>
      <c r="L47" s="153" t="str">
        <f>+SUBSTITUTE(L46,"bežné","kapitálové")</f>
        <v>2</v>
      </c>
      <c r="M47" s="120">
        <v>1</v>
      </c>
      <c r="N47" s="153" t="str">
        <f>+L47</f>
        <v>2</v>
      </c>
      <c r="O47" s="120">
        <v>2</v>
      </c>
      <c r="P47" s="153" t="str">
        <f>+L47</f>
        <v>2</v>
      </c>
      <c r="Q47" s="120">
        <v>3</v>
      </c>
      <c r="R47" s="153" t="str">
        <f>+L47</f>
        <v>2</v>
      </c>
      <c r="S47" s="120">
        <v>4</v>
      </c>
      <c r="T47" s="153" t="str">
        <f>+L47</f>
        <v>2</v>
      </c>
      <c r="U47" s="120">
        <v>5</v>
      </c>
    </row>
    <row r="48" spans="1:21" ht="11.25" hidden="1" customHeight="1" x14ac:dyDescent="0.2">
      <c r="A48" s="112"/>
      <c r="B48" s="113"/>
      <c r="C48" s="111"/>
      <c r="D48" s="114"/>
      <c r="E48" s="114"/>
      <c r="F48" s="114"/>
      <c r="G48" s="114"/>
      <c r="H48" s="114"/>
      <c r="I48" s="114"/>
      <c r="T48" s="86"/>
    </row>
    <row r="49" spans="1:20" x14ac:dyDescent="0.2">
      <c r="A49" s="112"/>
      <c r="B49" s="111"/>
      <c r="C49" s="111"/>
      <c r="D49" s="114"/>
      <c r="E49" s="114"/>
      <c r="F49" s="209"/>
      <c r="G49" s="114"/>
      <c r="H49" s="114"/>
      <c r="I49" s="215"/>
      <c r="T49" s="86"/>
    </row>
    <row r="50" spans="1:20" x14ac:dyDescent="0.2">
      <c r="A50" s="353"/>
      <c r="B50" s="354"/>
      <c r="C50" s="354"/>
      <c r="D50" s="354"/>
      <c r="E50" s="354"/>
      <c r="F50" s="354"/>
      <c r="G50" s="354"/>
      <c r="H50" s="354"/>
      <c r="I50" s="354"/>
      <c r="T50" s="86"/>
    </row>
    <row r="51" spans="1:20" x14ac:dyDescent="0.2">
      <c r="A51" s="112"/>
      <c r="B51" s="113"/>
      <c r="C51" s="111"/>
      <c r="D51" s="114"/>
      <c r="E51" s="114"/>
      <c r="F51" s="114"/>
      <c r="G51" s="214"/>
      <c r="H51" s="114"/>
      <c r="I51" s="114"/>
      <c r="T51" s="86"/>
    </row>
    <row r="52" spans="1:20" ht="22.5" x14ac:dyDescent="0.2">
      <c r="A52" s="72" t="s">
        <v>237</v>
      </c>
      <c r="B52" s="67" t="s">
        <v>278</v>
      </c>
      <c r="C52" s="68" t="s">
        <v>279</v>
      </c>
      <c r="D52" s="68" t="s">
        <v>280</v>
      </c>
      <c r="E52" s="68" t="s">
        <v>281</v>
      </c>
      <c r="F52" s="68" t="s">
        <v>282</v>
      </c>
      <c r="G52" s="213" t="s">
        <v>283</v>
      </c>
      <c r="H52" s="68"/>
      <c r="I52" s="68" t="s">
        <v>284</v>
      </c>
      <c r="K52" s="84" t="s">
        <v>217</v>
      </c>
      <c r="L52" s="84" t="s">
        <v>285</v>
      </c>
      <c r="M52" s="84" t="s">
        <v>286</v>
      </c>
    </row>
    <row r="53" spans="1:20" x14ac:dyDescent="0.2">
      <c r="A53" s="75" t="str">
        <f>Doklady!D1</f>
        <v>a</v>
      </c>
      <c r="B53" s="119" t="str">
        <f>Doklady!H1</f>
        <v>letecké športy - bežné transfery</v>
      </c>
      <c r="C53" s="73">
        <f>IF(A53&lt;&gt;"",INDEX(FP!D:D,Doklady!B$2+(ROW()-53)),"")</f>
        <v>138662</v>
      </c>
      <c r="D53" s="73">
        <f>IF(A53&lt;&gt;"",Doklady!I1-Doklady!J1,"")</f>
        <v>7036.38</v>
      </c>
      <c r="E53" s="73">
        <f>IF(A53&lt;&gt;"",MIN(D53,C53)*Doklady!C1/(1-Doklady!C1),"")</f>
        <v>0</v>
      </c>
      <c r="F53" s="71">
        <f>IF(A53&lt;&gt;"",Doklady!J1,"")</f>
        <v>0</v>
      </c>
      <c r="G53" s="73">
        <f>+IFERROR(HLOOKUP(IF(RIGHT(B53,15)="bežné transfery",LEFT(B53,LEN(B53)-18),0),$J$40:$K$42,3,0),MIN(C53,D53))</f>
        <v>7036.38</v>
      </c>
      <c r="H53" s="71"/>
      <c r="I53" s="73">
        <f>IF(A53&lt;&gt;"",MAX(IF(G53&lt;C53,C53-G53,0)+IF(F53&lt;E53,E53-F53,0),0),0)</f>
        <v>131625.62</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x14ac:dyDescent="0.2">
      <c r="A54" s="75" t="str">
        <f>Doklady!D2</f>
        <v/>
      </c>
      <c r="B54" s="119" t="str">
        <f>Doklady!H2</f>
        <v/>
      </c>
      <c r="C54" s="73" t="str">
        <f>IF(A54&lt;&gt;"",INDEX(FP!D:D,Doklady!B$2+(ROW()-53)),"")</f>
        <v/>
      </c>
      <c r="D54" s="73" t="str">
        <f>IF(A54&lt;&gt;"",Doklady!I2-Doklady!J2,"")</f>
        <v/>
      </c>
      <c r="E54" s="73" t="str">
        <f>IF(A54&lt;&gt;"",MIN(D54,C54)*Doklady!C2/(1-Doklady!C2),"")</f>
        <v/>
      </c>
      <c r="F54" s="71" t="str">
        <f>IF(A54&lt;&gt;"",Doklady!J2,"")</f>
        <v/>
      </c>
      <c r="G54" s="73">
        <f t="shared" ref="G54:G117" si="0">+IFERROR(HLOOKUP(IF(RIGHT(B54,15)="bežné transfery",LEFT(B54,LEN(B54)-18),0),$J$40:$K$42,3,0),MIN(C54,D54))</f>
        <v>0</v>
      </c>
      <c r="H54" s="71"/>
      <c r="I54" s="73">
        <f t="shared" ref="I54:I117" si="1">IF(A54&lt;&gt;"",MAX(IF(G54&lt;C54,C54-G54,0)+IF(F54&lt;E54,E54-F54,0),0),0)</f>
        <v>0</v>
      </c>
      <c r="J54" s="84" t="str">
        <f t="shared" ref="J54:J117" si="2">IF(D54&gt;C54,"Vyúčtované prostriedky nemôžu byť väčšie ako poskytnuté. Opravte v hárku ""Doklady""","")</f>
        <v/>
      </c>
      <c r="K54" s="84" t="str">
        <f>Doklady!F2</f>
        <v/>
      </c>
      <c r="L54" s="84" t="str">
        <f>IF(A54&lt;&gt;"",INDEX(FP!H:H,Doklady!B$2+(ROW()-52)),"")</f>
        <v/>
      </c>
      <c r="M54" s="84" t="str">
        <f t="shared" ref="M54:M117" si="3">K54&amp;L54</f>
        <v/>
      </c>
    </row>
    <row r="55" spans="1:20" x14ac:dyDescent="0.2">
      <c r="A55" s="75" t="str">
        <f>Doklady!D3</f>
        <v/>
      </c>
      <c r="B55" s="119" t="str">
        <f>Doklady!H3</f>
        <v/>
      </c>
      <c r="C55" s="73" t="str">
        <f>IF(A55&lt;&gt;"",INDEX(FP!D:D,Doklady!B$2+(ROW()-53)),"")</f>
        <v/>
      </c>
      <c r="D55" s="73" t="str">
        <f>IF(A55&lt;&gt;"",Doklady!I3-Doklady!J3,"")</f>
        <v/>
      </c>
      <c r="E55" s="73" t="str">
        <f>IF(A55&lt;&gt;"",MIN(D55,C55)*Doklady!C3/(1-Doklady!C3),"")</f>
        <v/>
      </c>
      <c r="F55" s="71" t="str">
        <f>IF(A55&lt;&gt;"",Doklady!J3,"")</f>
        <v/>
      </c>
      <c r="G55" s="73">
        <f t="shared" si="0"/>
        <v>0</v>
      </c>
      <c r="H55" s="71"/>
      <c r="I55" s="73">
        <f t="shared" si="1"/>
        <v>0</v>
      </c>
      <c r="J55" s="84" t="str">
        <f t="shared" si="2"/>
        <v/>
      </c>
      <c r="K55" s="84" t="str">
        <f>Doklady!F3</f>
        <v/>
      </c>
      <c r="L55" s="84" t="str">
        <f>IF(A55&lt;&gt;"",INDEX(FP!H:H,Doklady!B$2+(ROW()-52)),"")</f>
        <v/>
      </c>
      <c r="M55" s="84" t="str">
        <f t="shared" si="3"/>
        <v/>
      </c>
    </row>
    <row r="56" spans="1:20" x14ac:dyDescent="0.2">
      <c r="A56" s="75" t="str">
        <f>Doklady!D4</f>
        <v/>
      </c>
      <c r="B56" s="119" t="str">
        <f>Doklady!H4</f>
        <v/>
      </c>
      <c r="C56" s="73" t="str">
        <f>IF(A56&lt;&gt;"",INDEX(FP!D:D,Doklady!B$2+(ROW()-53)),"")</f>
        <v/>
      </c>
      <c r="D56" s="73" t="str">
        <f>IF(A56&lt;&gt;"",Doklady!I4-Doklady!J4,"")</f>
        <v/>
      </c>
      <c r="E56" s="73" t="str">
        <f>IF(A56&lt;&gt;"",MIN(D56,C56)*Doklady!C4/(1-Doklady!C4),"")</f>
        <v/>
      </c>
      <c r="F56" s="71" t="str">
        <f>IF(A56&lt;&gt;"",Doklady!J4,"")</f>
        <v/>
      </c>
      <c r="G56" s="73">
        <f t="shared" si="0"/>
        <v>0</v>
      </c>
      <c r="H56" s="71"/>
      <c r="I56" s="73">
        <f t="shared" si="1"/>
        <v>0</v>
      </c>
      <c r="J56" s="84" t="str">
        <f t="shared" si="2"/>
        <v/>
      </c>
      <c r="K56" s="84" t="str">
        <f>Doklady!F4</f>
        <v/>
      </c>
      <c r="L56" s="84" t="str">
        <f>IF(A56&lt;&gt;"",INDEX(FP!H:H,Doklady!B$2+(ROW()-52)),"")</f>
        <v/>
      </c>
      <c r="M56" s="84" t="str">
        <f t="shared" si="3"/>
        <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287</v>
      </c>
      <c r="K64" s="84" t="str">
        <f>Doklady!F12</f>
        <v/>
      </c>
      <c r="L64" s="84" t="str">
        <f>IF(A64&lt;&gt;"",INDEX(FP!H:H,Doklady!B$2+(ROW()-52)),"")</f>
        <v/>
      </c>
      <c r="M64" s="84" t="str">
        <f t="shared" si="3"/>
        <v/>
      </c>
    </row>
    <row r="65" spans="1:13"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idden="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idden="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idden="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idden="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idden="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idden="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idden="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idden="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idden="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idden="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idden="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idden="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idden="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idden="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idden="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idden="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idden="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idden="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idden="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idden="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idden="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idden="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idden="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idden="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idden="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idden="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idden="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idden="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idden="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idden="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idden="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idden="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idden="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idden="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idden="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idden="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6.95"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idden="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idden="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17" customFormat="1" x14ac:dyDescent="0.2">
      <c r="A130" s="218" t="str">
        <f>Doklady!D66</f>
        <v/>
      </c>
      <c r="B130" s="219" t="s">
        <v>229</v>
      </c>
      <c r="C130" s="220">
        <f>SUM(C53:C129)</f>
        <v>138662</v>
      </c>
      <c r="D130" s="220">
        <f t="shared" ref="D130:I130" si="9">SUM(D53:D129)</f>
        <v>7036.38</v>
      </c>
      <c r="E130" s="220">
        <f t="shared" si="9"/>
        <v>0</v>
      </c>
      <c r="F130" s="220">
        <f t="shared" si="9"/>
        <v>0</v>
      </c>
      <c r="G130" s="220">
        <f t="shared" si="9"/>
        <v>7036.38</v>
      </c>
      <c r="H130" s="220">
        <f t="shared" si="9"/>
        <v>0</v>
      </c>
      <c r="I130" s="220">
        <f t="shared" si="9"/>
        <v>131625.62</v>
      </c>
      <c r="J130" s="216" t="str">
        <f>IF(D130&gt;C130,"Vyúčtované prostriedky nemôžu byť väčšie ako poskytnuté. Opravte v hárku ""Doklady""","")</f>
        <v/>
      </c>
      <c r="K130" s="216"/>
      <c r="L130" s="216"/>
      <c r="M130" s="216"/>
      <c r="N130" s="216"/>
      <c r="O130" s="216"/>
      <c r="P130" s="216"/>
      <c r="Q130" s="216"/>
      <c r="R130" s="216"/>
      <c r="S130" s="216"/>
      <c r="T130" s="216"/>
      <c r="U130" s="216"/>
      <c r="V130" s="216"/>
      <c r="W130" s="216"/>
      <c r="X130" s="216"/>
      <c r="Y130" s="216"/>
      <c r="Z130" s="216"/>
    </row>
    <row r="132" spans="1:26" s="9" customFormat="1" ht="12.75" x14ac:dyDescent="0.2">
      <c r="A132" s="9" t="s">
        <v>288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75" x14ac:dyDescent="0.2">
      <c r="A133" s="9" t="s">
        <v>289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75" x14ac:dyDescent="0.2">
      <c r="A134" s="9" t="s">
        <v>1488</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75" x14ac:dyDescent="0.2">
      <c r="A135" s="9" t="s">
        <v>290</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75" x14ac:dyDescent="0.2">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75" x14ac:dyDescent="0.2">
      <c r="A137" s="9" t="s">
        <v>291</v>
      </c>
      <c r="B137" s="9"/>
      <c r="C137" s="74"/>
      <c r="D137" s="74"/>
      <c r="E137" s="74"/>
      <c r="F137" s="74"/>
      <c r="G137" s="74"/>
      <c r="H137" s="74"/>
      <c r="I137" s="74"/>
      <c r="J137" s="85"/>
    </row>
    <row r="138" spans="1:26" ht="12.75" x14ac:dyDescent="0.2">
      <c r="A138" s="9"/>
      <c r="B138" s="9"/>
      <c r="C138" s="74"/>
      <c r="D138" s="74"/>
      <c r="E138" s="74"/>
      <c r="F138" s="74"/>
      <c r="G138" s="74"/>
      <c r="H138" s="74"/>
      <c r="I138" s="74"/>
      <c r="J138" s="85"/>
    </row>
    <row r="139" spans="1:26" ht="12.75" x14ac:dyDescent="0.2">
      <c r="A139" s="9" t="s">
        <v>292</v>
      </c>
      <c r="B139" s="9"/>
      <c r="C139" s="74"/>
      <c r="D139" s="74"/>
      <c r="E139" s="74"/>
      <c r="F139" s="74"/>
      <c r="G139" s="74"/>
      <c r="H139" s="74"/>
      <c r="I139" s="74"/>
      <c r="J139" s="85"/>
    </row>
    <row r="140" spans="1:26" ht="12.75" x14ac:dyDescent="0.2">
      <c r="A140" s="9"/>
      <c r="B140" s="271"/>
      <c r="C140" s="221"/>
      <c r="D140" s="366"/>
      <c r="E140" s="366"/>
      <c r="F140" s="366"/>
      <c r="G140" s="366"/>
      <c r="H140" s="366"/>
      <c r="I140" s="366"/>
      <c r="J140" s="85"/>
    </row>
    <row r="141" spans="1:26" ht="68.25" customHeight="1" x14ac:dyDescent="0.2">
      <c r="A141" s="9"/>
      <c r="B141" s="273" t="s">
        <v>293</v>
      </c>
      <c r="C141" s="206"/>
      <c r="D141" s="350" t="s">
        <v>294</v>
      </c>
      <c r="E141" s="350"/>
      <c r="F141" s="350"/>
      <c r="G141" s="350"/>
      <c r="H141" s="350"/>
      <c r="I141" s="350"/>
      <c r="J141" s="85"/>
    </row>
    <row r="142" spans="1:26" ht="12.75" x14ac:dyDescent="0.2">
      <c r="A142" s="9"/>
      <c r="B142" s="272"/>
      <c r="C142" s="206"/>
      <c r="D142" s="255"/>
      <c r="E142" s="255"/>
      <c r="F142" s="255"/>
      <c r="G142" s="255"/>
      <c r="H142" s="255"/>
      <c r="I142" s="255"/>
      <c r="J142" s="85"/>
    </row>
    <row r="143" spans="1:26" ht="12.75" x14ac:dyDescent="0.2">
      <c r="A143" s="9"/>
      <c r="B143" s="272"/>
      <c r="C143" s="206"/>
      <c r="D143" s="255"/>
      <c r="E143" s="255"/>
      <c r="F143" s="255"/>
      <c r="G143" s="255"/>
      <c r="H143" s="255"/>
      <c r="I143" s="255"/>
      <c r="J143" s="85"/>
    </row>
    <row r="144" spans="1:26" ht="12.75" x14ac:dyDescent="0.2">
      <c r="A144" s="9"/>
      <c r="B144" s="273"/>
      <c r="C144" s="206"/>
      <c r="D144" s="255"/>
      <c r="E144" s="255"/>
      <c r="F144" s="255"/>
      <c r="G144" s="255"/>
      <c r="H144" s="255"/>
      <c r="I144" s="255"/>
      <c r="J144" s="85"/>
    </row>
    <row r="145" spans="2:2" ht="12.75" x14ac:dyDescent="0.2">
      <c r="B145" s="258"/>
    </row>
  </sheetData>
  <sheetProtection sheet="1" selectLockedCells="1"/>
  <mergeCells count="30">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 ref="B27:H27"/>
    <mergeCell ref="B28:H28"/>
    <mergeCell ref="B16:H16"/>
    <mergeCell ref="B18:H18"/>
    <mergeCell ref="B19:H19"/>
    <mergeCell ref="B20:H20"/>
    <mergeCell ref="B21:H21"/>
    <mergeCell ref="B22:H22"/>
    <mergeCell ref="B26:H26"/>
    <mergeCell ref="B32:H32"/>
    <mergeCell ref="B34:H34"/>
    <mergeCell ref="B33:H33"/>
    <mergeCell ref="B31:H31"/>
    <mergeCell ref="B30:H30"/>
  </mergeCells>
  <conditionalFormatting sqref="C41:I41 C46:I46">
    <cfRule type="cellIs" dxfId="99" priority="43" stopIfTrue="1" operator="lessThanOrEqual">
      <formula>0</formula>
    </cfRule>
    <cfRule type="cellIs" dxfId="98" priority="44" stopIfTrue="1" operator="greaterThan">
      <formula>0</formula>
    </cfRule>
  </conditionalFormatting>
  <conditionalFormatting sqref="D53:D129">
    <cfRule type="expression" dxfId="97" priority="31" stopIfTrue="1">
      <formula>$C53=$D53</formula>
    </cfRule>
    <cfRule type="expression" dxfId="96" priority="33" stopIfTrue="1">
      <formula>$C53&lt;&gt;$D53</formula>
    </cfRule>
  </conditionalFormatting>
  <conditionalFormatting sqref="E9:F9">
    <cfRule type="expression" dxfId="95" priority="38" stopIfTrue="1">
      <formula>SUM($E$10:$F$14)&gt;0</formula>
    </cfRule>
  </conditionalFormatting>
  <conditionalFormatting sqref="G53:G129">
    <cfRule type="expression" dxfId="94" priority="13" stopIfTrue="1">
      <formula>$C53=$G53</formula>
    </cfRule>
    <cfRule type="expression" dxfId="93" priority="14" stopIfTrue="1">
      <formula>$C53&lt;&gt;$G53</formula>
    </cfRule>
  </conditionalFormatting>
  <conditionalFormatting sqref="I42">
    <cfRule type="cellIs" dxfId="92" priority="1" stopIfTrue="1" operator="greaterThan">
      <formula>0</formula>
    </cfRule>
  </conditionalFormatting>
  <conditionalFormatting sqref="I47">
    <cfRule type="cellIs" dxfId="91" priority="15" stopIfTrue="1" operator="greaterThan">
      <formula>0</formula>
    </cfRule>
  </conditionalFormatting>
  <conditionalFormatting sqref="I53:I129">
    <cfRule type="cellIs" dxfId="90" priority="40" stopIfTrue="1" operator="equal">
      <formula>0</formula>
    </cfRule>
    <cfRule type="cellIs" dxfId="89"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EF3C8-47E9-4D00-BAE9-FD921A4859DD}">
  <sheetPr codeName="Hárok3"/>
  <dimension ref="A1:Y5000"/>
  <sheetViews>
    <sheetView topLeftCell="A103" zoomScaleNormal="100" workbookViewId="0">
      <selection activeCell="Q113" sqref="Q113"/>
    </sheetView>
  </sheetViews>
  <sheetFormatPr defaultColWidth="11.42578125" defaultRowHeight="11.25" x14ac:dyDescent="0.2"/>
  <cols>
    <col min="1" max="1" width="34.140625" style="6" customWidth="1"/>
    <col min="2" max="2" width="10.85546875" style="6" bestFit="1" customWidth="1"/>
    <col min="3" max="3" width="12" style="6" bestFit="1" customWidth="1"/>
    <col min="4" max="4" width="10.140625" style="6" bestFit="1" customWidth="1"/>
    <col min="5" max="5" width="10.140625" style="6" customWidth="1"/>
    <col min="6" max="6" width="31.42578125" style="6" customWidth="1"/>
    <col min="7" max="7" width="9.5703125" style="6" bestFit="1" customWidth="1"/>
    <col min="8" max="8" width="23.85546875" style="6" customWidth="1"/>
    <col min="9" max="9" width="11.5703125" style="7" customWidth="1"/>
    <col min="10" max="10" width="4.5703125" style="76" customWidth="1"/>
    <col min="11" max="11" width="5.5703125" style="91" customWidth="1"/>
    <col min="12" max="25" width="5.5703125" style="90" customWidth="1"/>
    <col min="26" max="16384" width="11.42578125" style="8"/>
  </cols>
  <sheetData>
    <row r="1" spans="1:25" s="6" customFormat="1" ht="12" hidden="1" thickBot="1" x14ac:dyDescent="0.25">
      <c r="A1" s="223" t="str">
        <f>IF(ROW()&lt;=B$3,INDEX(FP!F:F,B$2+ROW()-1)&amp;" - "&amp;INDEX(FP!C:C,B$2+ROW()-1),"")</f>
        <v>a - letecké športy - bežné transfery</v>
      </c>
      <c r="B1" s="224" t="str">
        <f>INDEX(Adr!A:A,B102+1)</f>
        <v>00677604</v>
      </c>
      <c r="C1" s="225">
        <f>IF(ROW()&lt;=B$3,INDEX(FP!E:E,B$2+ROW()-1),"")</f>
        <v>0</v>
      </c>
      <c r="D1" s="226" t="str">
        <f>IF(ROW()&lt;=B$3,INDEX(FP!F:F,B$2+ROW()-1),"")</f>
        <v>a</v>
      </c>
      <c r="E1" s="226"/>
      <c r="F1" s="226" t="str">
        <f>IF(ROW()&lt;=B$3,INDEX(FP!G:G,B$2+ROW()-1),"")</f>
        <v>026 02</v>
      </c>
      <c r="G1" s="226"/>
      <c r="H1" s="227" t="str">
        <f>IF(ROW()&lt;=B$3,INDEX(FP!C:C,B$2+ROW()-1),"")</f>
        <v>letecké športy - bežné transfery</v>
      </c>
      <c r="I1" s="228">
        <f t="shared" ref="I1:I6" si="0">IF(ROW()&lt;=B$3,SUMIF(A$107:A$10042,A1,I$107:I$10042),"")</f>
        <v>7036.38</v>
      </c>
      <c r="J1" s="228">
        <f t="shared" ref="J1:J32" si="1">IF(ROW()&lt;=B$3,SUMIFS(I$103:I$50042,A$103:A$50042,K1,J$103:J$50042,L1),"")</f>
        <v>0</v>
      </c>
      <c r="K1" s="110" t="str">
        <f>$A1</f>
        <v>a - letecké športy - bežné transfery</v>
      </c>
      <c r="L1" s="101">
        <v>99</v>
      </c>
      <c r="M1" s="88"/>
      <c r="N1" s="88"/>
      <c r="O1" s="88"/>
      <c r="P1" s="88"/>
      <c r="Q1" s="88"/>
      <c r="R1" s="88"/>
      <c r="S1" s="88"/>
      <c r="T1" s="88"/>
      <c r="U1" s="88"/>
      <c r="V1" s="88"/>
      <c r="W1" s="88"/>
      <c r="X1" s="88"/>
      <c r="Y1" s="88"/>
    </row>
    <row r="2" spans="1:25" s="6" customFormat="1" ht="12" hidden="1" thickBot="1" x14ac:dyDescent="0.25">
      <c r="A2" s="223" t="str">
        <f>IF(ROW()&lt;=B$3,INDEX(FP!F:F,B$2+ROW()-1)&amp;" - "&amp;INDEX(FP!C:C,B$2+ROW()-1),"")</f>
        <v/>
      </c>
      <c r="B2" s="229">
        <f>MATCH(B1,FP!A:A,0)</f>
        <v>172</v>
      </c>
      <c r="C2" s="225" t="str">
        <f>IF(ROW()&lt;=B$3,INDEX(FP!E:E,B$2+ROW()-1),"")</f>
        <v/>
      </c>
      <c r="D2" s="226" t="str">
        <f>IF(ROW()&lt;=B$3,INDEX(FP!F:F,B$2+ROW()-1),"")</f>
        <v/>
      </c>
      <c r="E2" s="226"/>
      <c r="F2" s="226" t="str">
        <f>IF(ROW()&lt;=B$3,INDEX(FP!G:G,B$2+ROW()-1),"")</f>
        <v/>
      </c>
      <c r="G2" s="226"/>
      <c r="H2" s="227" t="str">
        <f>IF(ROW()&lt;=B$3,INDEX(FP!C:C,B$2+ROW()-1),"")</f>
        <v/>
      </c>
      <c r="I2" s="228" t="str">
        <f t="shared" si="0"/>
        <v/>
      </c>
      <c r="J2" s="228" t="str">
        <f t="shared" si="1"/>
        <v/>
      </c>
      <c r="K2" s="110" t="str">
        <f>$A2</f>
        <v/>
      </c>
      <c r="L2" s="101">
        <v>99</v>
      </c>
      <c r="M2" s="97" t="s">
        <v>236</v>
      </c>
      <c r="N2" s="98" t="s">
        <v>275</v>
      </c>
      <c r="O2" s="88"/>
      <c r="P2" s="88"/>
      <c r="Q2" s="88"/>
      <c r="R2" s="88"/>
      <c r="S2" s="88"/>
      <c r="T2" s="88"/>
      <c r="U2" s="88"/>
      <c r="V2" s="88"/>
      <c r="W2" s="88"/>
      <c r="X2" s="88"/>
      <c r="Y2" s="88"/>
    </row>
    <row r="3" spans="1:25" s="6" customFormat="1" ht="12" hidden="1" thickBot="1" x14ac:dyDescent="0.25">
      <c r="A3" s="223" t="str">
        <f>IF(ROW()&lt;=B$3,INDEX(FP!F:F,B$2+ROW()-1)&amp;" - "&amp;INDEX(FP!C:C,B$2+ROW()-1),"")</f>
        <v/>
      </c>
      <c r="B3" s="230">
        <f>COUNTIF(FP!A:A,Doklady!B1)</f>
        <v>1</v>
      </c>
      <c r="C3" s="225" t="str">
        <f>IF(ROW()&lt;=B$3,INDEX(FP!E:E,B$2+ROW()-1),"")</f>
        <v/>
      </c>
      <c r="D3" s="226" t="str">
        <f>IF(ROW()&lt;=B$3,INDEX(FP!F:F,B$2+ROW()-1),"")</f>
        <v/>
      </c>
      <c r="E3" s="226"/>
      <c r="F3" s="226" t="str">
        <f>IF(ROW()&lt;=B$3,INDEX(FP!G:G,B$2+ROW()-1),"")</f>
        <v/>
      </c>
      <c r="G3" s="226"/>
      <c r="H3" s="227" t="str">
        <f>IF(ROW()&lt;=B$3,INDEX(FP!C:C,B$2+ROW()-1),"")</f>
        <v/>
      </c>
      <c r="I3" s="228" t="str">
        <f t="shared" si="0"/>
        <v/>
      </c>
      <c r="J3" s="228" t="str">
        <f t="shared" si="1"/>
        <v/>
      </c>
      <c r="K3" s="110" t="str">
        <f t="shared" ref="K3:K66" si="2">$A3</f>
        <v/>
      </c>
      <c r="L3" s="101">
        <v>99</v>
      </c>
      <c r="M3" s="99" t="str">
        <f>$A2</f>
        <v/>
      </c>
      <c r="N3" s="100">
        <v>99</v>
      </c>
      <c r="O3" s="88"/>
      <c r="P3" s="88"/>
      <c r="Q3" s="88"/>
      <c r="R3" s="88"/>
      <c r="S3" s="88"/>
      <c r="T3" s="88"/>
      <c r="U3" s="88"/>
      <c r="V3" s="88"/>
      <c r="W3" s="88"/>
      <c r="X3" s="88"/>
      <c r="Y3" s="88"/>
    </row>
    <row r="4" spans="1:25" s="6" customFormat="1" ht="12" hidden="1" thickBot="1" x14ac:dyDescent="0.25">
      <c r="A4" s="227" t="str">
        <f>IF(ROW()&lt;=B$3,INDEX(FP!F:F,B$2+ROW()-1)&amp;" - "&amp;INDEX(FP!C:C,B$2+ROW()-1),"")</f>
        <v/>
      </c>
      <c r="B4" s="231"/>
      <c r="C4" s="232" t="str">
        <f>IF(ROW()&lt;=B$3,INDEX(FP!E:E,B$2+ROW()-1),"")</f>
        <v/>
      </c>
      <c r="D4" s="226" t="str">
        <f>IF(ROW()&lt;=B$3,INDEX(FP!F:F,B$2+ROW()-1),"")</f>
        <v/>
      </c>
      <c r="E4" s="226"/>
      <c r="F4" s="226" t="str">
        <f>IF(ROW()&lt;=B$3,INDEX(FP!G:G,B$2+ROW()-1),"")</f>
        <v/>
      </c>
      <c r="G4" s="226"/>
      <c r="H4" s="227" t="str">
        <f>IF(ROW()&lt;=B$3,INDEX(FP!C:C,B$2+ROW()-1),"")</f>
        <v/>
      </c>
      <c r="I4" s="228" t="str">
        <f t="shared" si="0"/>
        <v/>
      </c>
      <c r="J4" s="228" t="str">
        <f t="shared" si="1"/>
        <v/>
      </c>
      <c r="K4" s="110" t="str">
        <f t="shared" si="2"/>
        <v/>
      </c>
      <c r="L4" s="101">
        <v>99</v>
      </c>
      <c r="M4" s="102" t="s">
        <v>236</v>
      </c>
      <c r="N4" s="103" t="s">
        <v>275</v>
      </c>
    </row>
    <row r="5" spans="1:25" s="6" customFormat="1" ht="12" hidden="1" thickBot="1" x14ac:dyDescent="0.25">
      <c r="A5" s="227" t="str">
        <f>IF(ROW()&lt;=B$3,INDEX(FP!F:F,B$2+ROW()-1)&amp;" - "&amp;INDEX(FP!C:C,B$2+ROW()-1),"")</f>
        <v/>
      </c>
      <c r="B5" s="227"/>
      <c r="C5" s="232" t="str">
        <f>IF(ROW()&lt;=B$3,INDEX(FP!E:E,B$2+ROW()-1),"")</f>
        <v/>
      </c>
      <c r="D5" s="226" t="str">
        <f>IF(ROW()&lt;=B$3,INDEX(FP!F:F,B$2+ROW()-1),"")</f>
        <v/>
      </c>
      <c r="E5" s="226"/>
      <c r="F5" s="226" t="str">
        <f>IF(ROW()&lt;=B$3,INDEX(FP!G:G,B$2+ROW()-1),"")</f>
        <v/>
      </c>
      <c r="G5" s="226"/>
      <c r="H5" s="227" t="str">
        <f>IF(ROW()&lt;=B$3,INDEX(FP!C:C,B$2+ROW()-1),"")</f>
        <v/>
      </c>
      <c r="I5" s="228" t="str">
        <f t="shared" si="0"/>
        <v/>
      </c>
      <c r="J5" s="228" t="str">
        <f t="shared" si="1"/>
        <v/>
      </c>
      <c r="K5" s="110" t="str">
        <f t="shared" si="2"/>
        <v/>
      </c>
      <c r="L5" s="101">
        <v>99</v>
      </c>
      <c r="M5" s="104" t="str">
        <f>$A4</f>
        <v/>
      </c>
      <c r="N5" s="105">
        <v>99</v>
      </c>
      <c r="O5" s="88"/>
      <c r="P5" s="88"/>
      <c r="Q5" s="88"/>
      <c r="R5" s="88"/>
      <c r="S5" s="88"/>
      <c r="T5" s="88"/>
      <c r="U5" s="88"/>
      <c r="V5" s="88"/>
      <c r="W5" s="88"/>
      <c r="X5" s="88"/>
      <c r="Y5" s="88"/>
    </row>
    <row r="6" spans="1:25" s="6" customFormat="1" ht="12" hidden="1" thickBot="1" x14ac:dyDescent="0.25">
      <c r="A6" s="227" t="str">
        <f>IF(ROW()&lt;=B$3,INDEX(FP!F:F,B$2+ROW()-1)&amp;" - "&amp;INDEX(FP!C:C,B$2+ROW()-1),"")</f>
        <v/>
      </c>
      <c r="B6" s="227"/>
      <c r="C6" s="232" t="str">
        <f>IF(ROW()&lt;=B$3,INDEX(FP!E:E,B$2+ROW()-1),"")</f>
        <v/>
      </c>
      <c r="D6" s="226" t="str">
        <f>IF(ROW()&lt;=B$3,INDEX(FP!F:F,B$2+ROW()-1),"")</f>
        <v/>
      </c>
      <c r="E6" s="226"/>
      <c r="F6" s="226" t="str">
        <f>IF(ROW()&lt;=B$3,INDEX(FP!G:G,B$2+ROW()-1),"")</f>
        <v/>
      </c>
      <c r="G6" s="226"/>
      <c r="H6" s="227" t="str">
        <f>IF(ROW()&lt;=B$3,INDEX(FP!C:C,B$2+ROW()-1),"")</f>
        <v/>
      </c>
      <c r="I6" s="228" t="str">
        <f t="shared" si="0"/>
        <v/>
      </c>
      <c r="J6" s="228" t="str">
        <f t="shared" si="1"/>
        <v/>
      </c>
      <c r="K6" s="110" t="str">
        <f t="shared" si="2"/>
        <v/>
      </c>
      <c r="L6" s="101">
        <v>99</v>
      </c>
      <c r="M6" s="97" t="s">
        <v>236</v>
      </c>
      <c r="N6" s="98" t="s">
        <v>275</v>
      </c>
      <c r="Q6" s="88"/>
      <c r="R6" s="88"/>
      <c r="S6" s="88"/>
      <c r="T6" s="88"/>
      <c r="U6" s="88"/>
      <c r="V6" s="88"/>
      <c r="W6" s="88"/>
      <c r="X6" s="88"/>
      <c r="Y6" s="88"/>
    </row>
    <row r="7" spans="1:25" s="6" customFormat="1" ht="12" hidden="1" thickBot="1" x14ac:dyDescent="0.25">
      <c r="A7" s="227" t="str">
        <f>IF(ROW()&lt;=B$3,INDEX(FP!F:F,B$2+ROW()-1)&amp;" - "&amp;INDEX(FP!C:C,B$2+ROW()-1),"")</f>
        <v/>
      </c>
      <c r="B7" s="227"/>
      <c r="C7" s="232" t="str">
        <f>IF(ROW()&lt;=B$3,INDEX(FP!E:E,B$2+ROW()-1),"")</f>
        <v/>
      </c>
      <c r="D7" s="226" t="str">
        <f>IF(ROW()&lt;=B$3,INDEX(FP!F:F,B$2+ROW()-1),"")</f>
        <v/>
      </c>
      <c r="E7" s="226"/>
      <c r="F7" s="226" t="str">
        <f>IF(ROW()&lt;=B$3,INDEX(FP!G:G,B$2+ROW()-1),"")</f>
        <v/>
      </c>
      <c r="G7" s="226"/>
      <c r="H7" s="227" t="str">
        <f>IF(ROW()&lt;=B$3,INDEX(FP!C:C,B$2+ROW()-1),"")</f>
        <v/>
      </c>
      <c r="I7" s="228" t="str">
        <f t="shared" ref="I7:I70" si="3">IF(ROW()&lt;=B$3,SUMIF(A$107:A$10042,A7,I$107:I$10042),"")</f>
        <v/>
      </c>
      <c r="J7" s="228" t="str">
        <f t="shared" si="1"/>
        <v/>
      </c>
      <c r="K7" s="110" t="str">
        <f t="shared" si="2"/>
        <v/>
      </c>
      <c r="L7" s="101">
        <v>99</v>
      </c>
      <c r="M7" s="99" t="str">
        <f>$A6</f>
        <v/>
      </c>
      <c r="N7" s="100">
        <v>99</v>
      </c>
      <c r="S7" s="88"/>
      <c r="T7" s="88"/>
      <c r="U7" s="88"/>
      <c r="V7" s="88"/>
      <c r="W7" s="88"/>
      <c r="X7" s="88"/>
      <c r="Y7" s="88"/>
    </row>
    <row r="8" spans="1:25" s="6" customFormat="1" ht="12" hidden="1" thickBot="1" x14ac:dyDescent="0.25">
      <c r="A8" s="227" t="str">
        <f>IF(ROW()&lt;=B$3,INDEX(FP!F:F,B$2+ROW()-1)&amp;" - "&amp;INDEX(FP!C:C,B$2+ROW()-1),"")</f>
        <v/>
      </c>
      <c r="B8" s="227"/>
      <c r="C8" s="232" t="str">
        <f>IF(ROW()&lt;=B$3,INDEX(FP!E:E,B$2+ROW()-1),"")</f>
        <v/>
      </c>
      <c r="D8" s="226" t="str">
        <f>IF(ROW()&lt;=B$3,INDEX(FP!F:F,B$2+ROW()-1),"")</f>
        <v/>
      </c>
      <c r="E8" s="226"/>
      <c r="F8" s="226" t="str">
        <f>IF(ROW()&lt;=B$3,INDEX(FP!G:G,B$2+ROW()-1),"")</f>
        <v/>
      </c>
      <c r="G8" s="226"/>
      <c r="H8" s="227" t="str">
        <f>IF(ROW()&lt;=B$3,INDEX(FP!C:C,B$2+ROW()-1),"")</f>
        <v/>
      </c>
      <c r="I8" s="228" t="str">
        <f t="shared" si="3"/>
        <v/>
      </c>
      <c r="J8" s="228" t="str">
        <f t="shared" si="1"/>
        <v/>
      </c>
      <c r="K8" s="110" t="str">
        <f t="shared" si="2"/>
        <v/>
      </c>
      <c r="L8" s="101">
        <v>99</v>
      </c>
      <c r="M8" s="102" t="s">
        <v>236</v>
      </c>
      <c r="N8" s="103" t="s">
        <v>275</v>
      </c>
      <c r="O8" s="88"/>
      <c r="P8" s="88"/>
      <c r="U8" s="88"/>
      <c r="V8" s="88"/>
      <c r="W8" s="88"/>
      <c r="X8" s="88"/>
      <c r="Y8" s="88"/>
    </row>
    <row r="9" spans="1:25" s="6" customFormat="1" ht="12" hidden="1" thickBot="1" x14ac:dyDescent="0.25">
      <c r="A9" s="227" t="str">
        <f>IF(ROW()&lt;=B$3,INDEX(FP!F:F,B$2+ROW()-1)&amp;" - "&amp;INDEX(FP!C:C,B$2+ROW()-1),"")</f>
        <v/>
      </c>
      <c r="B9" s="227"/>
      <c r="C9" s="232" t="str">
        <f>IF(ROW()&lt;=B$3,INDEX(FP!E:E,B$2+ROW()-1),"")</f>
        <v/>
      </c>
      <c r="D9" s="226" t="str">
        <f>IF(ROW()&lt;=B$3,INDEX(FP!F:F,B$2+ROW()-1),"")</f>
        <v/>
      </c>
      <c r="E9" s="226"/>
      <c r="F9" s="226" t="str">
        <f>IF(ROW()&lt;=B$3,INDEX(FP!G:G,B$2+ROW()-1),"")</f>
        <v/>
      </c>
      <c r="G9" s="226"/>
      <c r="H9" s="227" t="str">
        <f>IF(ROW()&lt;=B$3,INDEX(FP!C:C,B$2+ROW()-1),"")</f>
        <v/>
      </c>
      <c r="I9" s="228" t="str">
        <f t="shared" si="3"/>
        <v/>
      </c>
      <c r="J9" s="228" t="str">
        <f t="shared" si="1"/>
        <v/>
      </c>
      <c r="K9" s="110" t="str">
        <f t="shared" si="2"/>
        <v/>
      </c>
      <c r="L9" s="101">
        <v>99</v>
      </c>
      <c r="M9" s="108" t="str">
        <f>$A8</f>
        <v/>
      </c>
      <c r="N9" s="109">
        <v>99</v>
      </c>
      <c r="O9" s="88"/>
      <c r="P9" s="88"/>
      <c r="Q9" s="88"/>
      <c r="R9" s="88"/>
      <c r="W9" s="88"/>
      <c r="X9" s="88"/>
      <c r="Y9" s="88"/>
    </row>
    <row r="10" spans="1:25" s="6" customFormat="1" ht="12" hidden="1" thickBot="1" x14ac:dyDescent="0.25">
      <c r="A10" s="227" t="str">
        <f>IF(ROW()&lt;=B$3,INDEX(FP!F:F,B$2+ROW()-1)&amp;" - "&amp;INDEX(FP!C:C,B$2+ROW()-1),"")</f>
        <v/>
      </c>
      <c r="B10" s="227"/>
      <c r="C10" s="232" t="str">
        <f>IF(ROW()&lt;=B$3,INDEX(FP!E:E,B$2+ROW()-1),"")</f>
        <v/>
      </c>
      <c r="D10" s="226" t="str">
        <f>IF(ROW()&lt;=B$3,INDEX(FP!F:F,B$2+ROW()-1),"")</f>
        <v/>
      </c>
      <c r="E10" s="226"/>
      <c r="F10" s="226" t="str">
        <f>IF(ROW()&lt;=B$3,INDEX(FP!G:G,B$2+ROW()-1),"")</f>
        <v/>
      </c>
      <c r="G10" s="226"/>
      <c r="H10" s="227" t="str">
        <f>IF(ROW()&lt;=B$3,INDEX(FP!C:C,B$2+ROW()-1),"")</f>
        <v/>
      </c>
      <c r="I10" s="228" t="str">
        <f t="shared" si="3"/>
        <v/>
      </c>
      <c r="J10" s="228" t="str">
        <f t="shared" si="1"/>
        <v/>
      </c>
      <c r="K10" s="110" t="str">
        <f t="shared" si="2"/>
        <v/>
      </c>
      <c r="L10" s="101">
        <v>99</v>
      </c>
      <c r="M10" s="97" t="s">
        <v>236</v>
      </c>
      <c r="N10" s="98" t="s">
        <v>275</v>
      </c>
      <c r="O10" s="88"/>
      <c r="P10" s="88"/>
      <c r="Q10" s="88"/>
      <c r="R10" s="88"/>
      <c r="S10" s="88"/>
      <c r="T10" s="88"/>
      <c r="Y10" s="88"/>
    </row>
    <row r="11" spans="1:25" s="6" customFormat="1" ht="12" hidden="1" thickBot="1" x14ac:dyDescent="0.25">
      <c r="A11" s="227" t="str">
        <f>IF(ROW()&lt;=B$3,INDEX(FP!F:F,B$2+ROW()-1)&amp;" - "&amp;INDEX(FP!C:C,B$2+ROW()-1),"")</f>
        <v/>
      </c>
      <c r="B11" s="227"/>
      <c r="C11" s="232" t="str">
        <f>IF(ROW()&lt;=B$3,INDEX(FP!E:E,B$2+ROW()-1),"")</f>
        <v/>
      </c>
      <c r="D11" s="226" t="str">
        <f>IF(ROW()&lt;=B$3,INDEX(FP!F:F,B$2+ROW()-1),"")</f>
        <v/>
      </c>
      <c r="E11" s="226"/>
      <c r="F11" s="226" t="str">
        <f>IF(ROW()&lt;=B$3,INDEX(FP!G:G,B$2+ROW()-1),"")</f>
        <v/>
      </c>
      <c r="G11" s="226"/>
      <c r="H11" s="227" t="str">
        <f>IF(ROW()&lt;=B$3,INDEX(FP!C:C,B$2+ROW()-1),"")</f>
        <v/>
      </c>
      <c r="I11" s="228" t="str">
        <f t="shared" si="3"/>
        <v/>
      </c>
      <c r="J11" s="228" t="str">
        <f t="shared" si="1"/>
        <v/>
      </c>
      <c r="K11" s="110" t="str">
        <f t="shared" si="2"/>
        <v/>
      </c>
      <c r="L11" s="101">
        <v>99</v>
      </c>
      <c r="M11" s="99" t="str">
        <f>$A10</f>
        <v/>
      </c>
      <c r="N11" s="100">
        <v>99</v>
      </c>
      <c r="O11" s="88"/>
      <c r="P11" s="88"/>
      <c r="Q11" s="88"/>
      <c r="R11" s="88"/>
      <c r="S11" s="88"/>
      <c r="T11" s="88"/>
      <c r="Y11" s="88"/>
    </row>
    <row r="12" spans="1:25" s="6" customFormat="1" ht="12" hidden="1" thickBot="1" x14ac:dyDescent="0.25">
      <c r="A12" s="227" t="str">
        <f>IF(ROW()&lt;=B$3,INDEX(FP!F:F,B$2+ROW()-1)&amp;" - "&amp;INDEX(FP!C:C,B$2+ROW()-1),"")</f>
        <v/>
      </c>
      <c r="B12" s="227"/>
      <c r="C12" s="232" t="str">
        <f>IF(ROW()&lt;=B$3,INDEX(FP!E:E,B$2+ROW()-1),"")</f>
        <v/>
      </c>
      <c r="D12" s="226" t="str">
        <f>IF(ROW()&lt;=B$3,INDEX(FP!F:F,B$2+ROW()-1),"")</f>
        <v/>
      </c>
      <c r="E12" s="226"/>
      <c r="F12" s="226" t="str">
        <f>IF(ROW()&lt;=B$3,INDEX(FP!G:G,B$2+ROW()-1),"")</f>
        <v/>
      </c>
      <c r="G12" s="226"/>
      <c r="H12" s="227" t="str">
        <f>IF(ROW()&lt;=B$3,INDEX(FP!C:C,B$2+ROW()-1),"")</f>
        <v/>
      </c>
      <c r="I12" s="228" t="str">
        <f t="shared" si="3"/>
        <v/>
      </c>
      <c r="J12" s="228" t="str">
        <f t="shared" si="1"/>
        <v/>
      </c>
      <c r="K12" s="110" t="str">
        <f t="shared" si="2"/>
        <v/>
      </c>
      <c r="L12" s="101">
        <v>99</v>
      </c>
      <c r="M12" s="102" t="s">
        <v>236</v>
      </c>
      <c r="N12" s="103" t="s">
        <v>275</v>
      </c>
      <c r="O12" s="88"/>
      <c r="P12" s="88"/>
      <c r="Q12" s="88"/>
      <c r="R12" s="88"/>
      <c r="W12" s="88"/>
      <c r="X12" s="88"/>
    </row>
    <row r="13" spans="1:25" s="6" customFormat="1" ht="12" hidden="1" thickBot="1" x14ac:dyDescent="0.25">
      <c r="A13" s="227" t="str">
        <f>IF(ROW()&lt;=B$3,INDEX(FP!F:F,B$2+ROW()-1)&amp;" - "&amp;INDEX(FP!C:C,B$2+ROW()-1),"")</f>
        <v/>
      </c>
      <c r="B13" s="227"/>
      <c r="C13" s="232" t="str">
        <f>IF(ROW()&lt;=B$3,INDEX(FP!E:E,B$2+ROW()-1),"")</f>
        <v/>
      </c>
      <c r="D13" s="226" t="str">
        <f>IF(ROW()&lt;=B$3,INDEX(FP!F:F,B$2+ROW()-1),"")</f>
        <v/>
      </c>
      <c r="E13" s="226"/>
      <c r="F13" s="226" t="str">
        <f>IF(ROW()&lt;=B$3,INDEX(FP!G:G,B$2+ROW()-1),"")</f>
        <v/>
      </c>
      <c r="G13" s="226"/>
      <c r="H13" s="227" t="str">
        <f>IF(ROW()&lt;=B$3,INDEX(FP!C:C,B$2+ROW()-1),"")</f>
        <v/>
      </c>
      <c r="I13" s="228" t="str">
        <f t="shared" si="3"/>
        <v/>
      </c>
      <c r="J13" s="228" t="str">
        <f t="shared" si="1"/>
        <v/>
      </c>
      <c r="K13" s="110" t="str">
        <f t="shared" si="2"/>
        <v/>
      </c>
      <c r="L13" s="101">
        <v>99</v>
      </c>
      <c r="M13" s="104" t="str">
        <f>$A12</f>
        <v/>
      </c>
      <c r="N13" s="105">
        <v>99</v>
      </c>
      <c r="O13" s="88"/>
      <c r="P13" s="88"/>
      <c r="U13" s="88"/>
      <c r="V13" s="88"/>
      <c r="W13" s="88"/>
      <c r="X13" s="88"/>
      <c r="Y13" s="88"/>
    </row>
    <row r="14" spans="1:25" s="6" customFormat="1" ht="12" hidden="1" thickBot="1" x14ac:dyDescent="0.25">
      <c r="A14" s="227" t="str">
        <f>IF(ROW()&lt;=B$3,INDEX(FP!F:F,B$2+ROW()-1)&amp;" - "&amp;INDEX(FP!C:C,B$2+ROW()-1),"")</f>
        <v/>
      </c>
      <c r="B14" s="227"/>
      <c r="C14" s="232" t="str">
        <f>IF(ROW()&lt;=B$3,INDEX(FP!E:E,B$2+ROW()-1),"")</f>
        <v/>
      </c>
      <c r="D14" s="226" t="str">
        <f>IF(ROW()&lt;=B$3,INDEX(FP!F:F,B$2+ROW()-1),"")</f>
        <v/>
      </c>
      <c r="E14" s="226"/>
      <c r="F14" s="226" t="str">
        <f>IF(ROW()&lt;=B$3,INDEX(FP!G:G,B$2+ROW()-1),"")</f>
        <v/>
      </c>
      <c r="G14" s="226"/>
      <c r="H14" s="227" t="str">
        <f>IF(ROW()&lt;=B$3,INDEX(FP!C:C,B$2+ROW()-1),"")</f>
        <v/>
      </c>
      <c r="I14" s="228" t="str">
        <f t="shared" si="3"/>
        <v/>
      </c>
      <c r="J14" s="228" t="str">
        <f t="shared" si="1"/>
        <v/>
      </c>
      <c r="K14" s="110" t="str">
        <f t="shared" si="2"/>
        <v/>
      </c>
      <c r="L14" s="101">
        <v>99</v>
      </c>
      <c r="M14" s="97" t="s">
        <v>236</v>
      </c>
      <c r="N14" s="98" t="s">
        <v>275</v>
      </c>
      <c r="S14" s="88"/>
      <c r="T14" s="88"/>
      <c r="U14" s="88"/>
      <c r="V14" s="88"/>
      <c r="W14" s="88"/>
      <c r="X14" s="88"/>
      <c r="Y14" s="88"/>
    </row>
    <row r="15" spans="1:25" s="6" customFormat="1" ht="12" hidden="1" thickBot="1" x14ac:dyDescent="0.25">
      <c r="A15" s="227" t="str">
        <f>IF(ROW()&lt;=B$3,INDEX(FP!F:F,B$2+ROW()-1)&amp;" - "&amp;INDEX(FP!C:C,B$2+ROW()-1),"")</f>
        <v/>
      </c>
      <c r="B15" s="227"/>
      <c r="C15" s="232" t="str">
        <f>IF(ROW()&lt;=B$3,INDEX(FP!E:E,B$2+ROW()-1),"")</f>
        <v/>
      </c>
      <c r="D15" s="226" t="str">
        <f>IF(ROW()&lt;=B$3,INDEX(FP!F:F,B$2+ROW()-1),"")</f>
        <v/>
      </c>
      <c r="E15" s="226"/>
      <c r="F15" s="226" t="str">
        <f>IF(ROW()&lt;=B$3,INDEX(FP!G:G,B$2+ROW()-1),"")</f>
        <v/>
      </c>
      <c r="G15" s="226"/>
      <c r="H15" s="227" t="str">
        <f>IF(ROW()&lt;=B$3,INDEX(FP!C:C,B$2+ROW()-1),"")</f>
        <v/>
      </c>
      <c r="I15" s="228" t="str">
        <f t="shared" si="3"/>
        <v/>
      </c>
      <c r="J15" s="228" t="str">
        <f t="shared" si="1"/>
        <v/>
      </c>
      <c r="K15" s="110" t="str">
        <f t="shared" si="2"/>
        <v/>
      </c>
      <c r="L15" s="101">
        <v>99</v>
      </c>
      <c r="M15" s="99" t="str">
        <f>$A14</f>
        <v/>
      </c>
      <c r="N15" s="100">
        <v>99</v>
      </c>
      <c r="Q15" s="88"/>
      <c r="R15" s="88"/>
      <c r="S15" s="88"/>
      <c r="T15" s="88"/>
      <c r="U15" s="88"/>
      <c r="V15" s="88"/>
      <c r="W15" s="88"/>
      <c r="X15" s="88"/>
      <c r="Y15" s="88"/>
    </row>
    <row r="16" spans="1:25" s="6" customFormat="1" ht="12" hidden="1" thickBot="1" x14ac:dyDescent="0.25">
      <c r="A16" s="227" t="str">
        <f>IF(ROW()&lt;=B$3,INDEX(FP!F:F,B$2+ROW()-1)&amp;" - "&amp;INDEX(FP!C:C,B$2+ROW()-1),"")</f>
        <v/>
      </c>
      <c r="B16" s="227"/>
      <c r="C16" s="232" t="str">
        <f>IF(ROW()&lt;=B$3,INDEX(FP!E:E,B$2+ROW()-1),"")</f>
        <v/>
      </c>
      <c r="D16" s="226" t="str">
        <f>IF(ROW()&lt;=B$3,INDEX(FP!F:F,B$2+ROW()-1),"")</f>
        <v/>
      </c>
      <c r="E16" s="226"/>
      <c r="F16" s="226" t="str">
        <f>IF(ROW()&lt;=B$3,INDEX(FP!G:G,B$2+ROW()-1),"")</f>
        <v/>
      </c>
      <c r="G16" s="226"/>
      <c r="H16" s="227" t="str">
        <f>IF(ROW()&lt;=B$3,INDEX(FP!C:C,B$2+ROW()-1),"")</f>
        <v/>
      </c>
      <c r="I16" s="228" t="str">
        <f t="shared" si="3"/>
        <v/>
      </c>
      <c r="J16" s="228" t="str">
        <f t="shared" si="1"/>
        <v/>
      </c>
      <c r="K16" s="110" t="str">
        <f t="shared" si="2"/>
        <v/>
      </c>
      <c r="L16" s="101">
        <v>99</v>
      </c>
      <c r="M16" s="102" t="s">
        <v>236</v>
      </c>
      <c r="N16" s="103" t="s">
        <v>275</v>
      </c>
      <c r="O16" s="88"/>
      <c r="P16" s="88"/>
      <c r="Q16" s="88"/>
      <c r="R16" s="88"/>
      <c r="S16" s="88"/>
      <c r="T16" s="88"/>
      <c r="U16" s="88"/>
      <c r="V16" s="88"/>
      <c r="W16" s="88"/>
      <c r="X16" s="88"/>
      <c r="Y16" s="88"/>
    </row>
    <row r="17" spans="1:25" s="6" customFormat="1" ht="12" hidden="1" thickBot="1" x14ac:dyDescent="0.25">
      <c r="A17" s="227" t="str">
        <f>IF(ROW()&lt;=B$3,INDEX(FP!F:F,B$2+ROW()-1)&amp;" - "&amp;INDEX(FP!C:C,B$2+ROW()-1),"")</f>
        <v/>
      </c>
      <c r="B17" s="227"/>
      <c r="C17" s="232" t="str">
        <f>IF(ROW()&lt;=B$3,INDEX(FP!E:E,B$2+ROW()-1),"")</f>
        <v/>
      </c>
      <c r="D17" s="226" t="str">
        <f>IF(ROW()&lt;=B$3,INDEX(FP!F:F,B$2+ROW()-1),"")</f>
        <v/>
      </c>
      <c r="E17" s="226"/>
      <c r="F17" s="226" t="str">
        <f>IF(ROW()&lt;=B$3,INDEX(FP!G:G,B$2+ROW()-1),"")</f>
        <v/>
      </c>
      <c r="G17" s="226"/>
      <c r="H17" s="227" t="str">
        <f>IF(ROW()&lt;=B$3,INDEX(FP!C:C,B$2+ROW()-1),"")</f>
        <v/>
      </c>
      <c r="I17" s="228" t="str">
        <f t="shared" si="3"/>
        <v/>
      </c>
      <c r="J17" s="228"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2" hidden="1" thickBot="1" x14ac:dyDescent="0.25">
      <c r="A18" s="227" t="str">
        <f>IF(ROW()&lt;=B$3,INDEX(FP!F:F,B$2+ROW()-1)&amp;" - "&amp;INDEX(FP!C:C,B$2+ROW()-1),"")</f>
        <v/>
      </c>
      <c r="B18" s="227"/>
      <c r="C18" s="232" t="str">
        <f>IF(ROW()&lt;=B$3,INDEX(FP!E:E,B$2+ROW()-1),"")</f>
        <v/>
      </c>
      <c r="D18" s="226" t="str">
        <f>IF(ROW()&lt;=B$3,INDEX(FP!F:F,B$2+ROW()-1),"")</f>
        <v/>
      </c>
      <c r="E18" s="226"/>
      <c r="F18" s="226" t="str">
        <f>IF(ROW()&lt;=B$3,INDEX(FP!G:G,B$2+ROW()-1),"")</f>
        <v/>
      </c>
      <c r="G18" s="226"/>
      <c r="H18" s="227" t="str">
        <f>IF(ROW()&lt;=B$3,INDEX(FP!C:C,B$2+ROW()-1),"")</f>
        <v/>
      </c>
      <c r="I18" s="228" t="str">
        <f t="shared" si="3"/>
        <v/>
      </c>
      <c r="J18" s="228" t="str">
        <f t="shared" si="1"/>
        <v/>
      </c>
      <c r="K18" s="110" t="str">
        <f t="shared" si="2"/>
        <v/>
      </c>
      <c r="L18" s="101">
        <v>99</v>
      </c>
      <c r="M18" s="97" t="s">
        <v>236</v>
      </c>
      <c r="N18" s="98" t="s">
        <v>275</v>
      </c>
      <c r="Q18" s="88"/>
      <c r="R18" s="88"/>
      <c r="S18" s="88"/>
      <c r="T18" s="88"/>
      <c r="U18" s="88"/>
      <c r="V18" s="88"/>
      <c r="W18" s="88"/>
      <c r="X18" s="88"/>
      <c r="Y18" s="88"/>
    </row>
    <row r="19" spans="1:25" s="6" customFormat="1" ht="12" hidden="1" thickBot="1" x14ac:dyDescent="0.25">
      <c r="A19" s="227" t="str">
        <f>IF(ROW()&lt;=B$3,INDEX(FP!F:F,B$2+ROW()-1)&amp;" - "&amp;INDEX(FP!C:C,B$2+ROW()-1),"")</f>
        <v/>
      </c>
      <c r="B19" s="227"/>
      <c r="C19" s="232" t="str">
        <f>IF(ROW()&lt;=B$3,INDEX(FP!E:E,B$2+ROW()-1),"")</f>
        <v/>
      </c>
      <c r="D19" s="226" t="str">
        <f>IF(ROW()&lt;=B$3,INDEX(FP!F:F,B$2+ROW()-1),"")</f>
        <v/>
      </c>
      <c r="E19" s="226"/>
      <c r="F19" s="226" t="str">
        <f>IF(ROW()&lt;=B$3,INDEX(FP!G:G,B$2+ROW()-1),"")</f>
        <v/>
      </c>
      <c r="G19" s="226"/>
      <c r="H19" s="227" t="str">
        <f>IF(ROW()&lt;=B$3,INDEX(FP!C:C,B$2+ROW()-1),"")</f>
        <v/>
      </c>
      <c r="I19" s="228" t="str">
        <f t="shared" si="3"/>
        <v/>
      </c>
      <c r="J19" s="228" t="str">
        <f t="shared" si="1"/>
        <v/>
      </c>
      <c r="K19" s="110" t="str">
        <f t="shared" si="2"/>
        <v/>
      </c>
      <c r="L19" s="101">
        <v>99</v>
      </c>
      <c r="M19" s="106" t="str">
        <f>$A18</f>
        <v/>
      </c>
      <c r="N19" s="107">
        <v>99</v>
      </c>
      <c r="S19" s="88"/>
      <c r="T19" s="88"/>
      <c r="U19" s="88"/>
      <c r="V19" s="88"/>
      <c r="W19" s="88"/>
      <c r="X19" s="88"/>
      <c r="Y19" s="88"/>
    </row>
    <row r="20" spans="1:25" s="6" customFormat="1" ht="12" hidden="1" thickBot="1" x14ac:dyDescent="0.25">
      <c r="A20" s="227" t="str">
        <f>IF(ROW()&lt;=B$3,INDEX(FP!F:F,B$2+ROW()-1)&amp;" - "&amp;INDEX(FP!C:C,B$2+ROW()-1),"")</f>
        <v/>
      </c>
      <c r="B20" s="227"/>
      <c r="C20" s="232" t="str">
        <f>IF(ROW()&lt;=B$3,INDEX(FP!E:E,B$2+ROW()-1),"")</f>
        <v/>
      </c>
      <c r="D20" s="226" t="str">
        <f>IF(ROW()&lt;=B$3,INDEX(FP!F:F,B$2+ROW()-1),"")</f>
        <v/>
      </c>
      <c r="E20" s="226"/>
      <c r="F20" s="226" t="str">
        <f>IF(ROW()&lt;=B$3,INDEX(FP!G:G,B$2+ROW()-1),"")</f>
        <v/>
      </c>
      <c r="G20" s="226"/>
      <c r="H20" s="227" t="str">
        <f>IF(ROW()&lt;=B$3,INDEX(FP!C:C,B$2+ROW()-1),"")</f>
        <v/>
      </c>
      <c r="I20" s="228" t="str">
        <f t="shared" si="3"/>
        <v/>
      </c>
      <c r="J20" s="228" t="str">
        <f t="shared" si="1"/>
        <v/>
      </c>
      <c r="K20" s="110" t="str">
        <f t="shared" si="2"/>
        <v/>
      </c>
      <c r="L20" s="101">
        <v>99</v>
      </c>
      <c r="M20" s="102" t="s">
        <v>236</v>
      </c>
      <c r="N20" s="103" t="s">
        <v>275</v>
      </c>
      <c r="O20" s="88"/>
      <c r="P20" s="88"/>
      <c r="U20" s="88"/>
      <c r="V20" s="88"/>
      <c r="W20" s="88"/>
      <c r="X20" s="88"/>
      <c r="Y20" s="88"/>
    </row>
    <row r="21" spans="1:25" s="6" customFormat="1" ht="12" hidden="1" thickBot="1" x14ac:dyDescent="0.25">
      <c r="A21" s="227" t="str">
        <f>IF(ROW()&lt;=B$3,INDEX(FP!F:F,B$2+ROW()-1)&amp;" - "&amp;INDEX(FP!C:C,B$2+ROW()-1),"")</f>
        <v/>
      </c>
      <c r="B21" s="227"/>
      <c r="C21" s="232" t="str">
        <f>IF(ROW()&lt;=B$3,INDEX(FP!E:E,B$2+ROW()-1),"")</f>
        <v/>
      </c>
      <c r="D21" s="226" t="str">
        <f>IF(ROW()&lt;=B$3,INDEX(FP!F:F,B$2+ROW()-1),"")</f>
        <v/>
      </c>
      <c r="E21" s="226"/>
      <c r="F21" s="226" t="str">
        <f>IF(ROW()&lt;=B$3,INDEX(FP!G:G,B$2+ROW()-1),"")</f>
        <v/>
      </c>
      <c r="G21" s="226"/>
      <c r="H21" s="227" t="str">
        <f>IF(ROW()&lt;=B$3,INDEX(FP!C:C,B$2+ROW()-1),"")</f>
        <v/>
      </c>
      <c r="I21" s="228" t="str">
        <f t="shared" si="3"/>
        <v/>
      </c>
      <c r="J21" s="228" t="str">
        <f t="shared" si="1"/>
        <v/>
      </c>
      <c r="K21" s="110" t="str">
        <f t="shared" si="2"/>
        <v/>
      </c>
      <c r="L21" s="101">
        <v>99</v>
      </c>
      <c r="M21" s="104" t="str">
        <f>$A20</f>
        <v/>
      </c>
      <c r="N21" s="105">
        <v>99</v>
      </c>
      <c r="O21" s="88"/>
      <c r="P21" s="88"/>
      <c r="Q21" s="88"/>
      <c r="R21" s="88"/>
      <c r="W21" s="88"/>
      <c r="X21" s="88"/>
      <c r="Y21" s="88"/>
    </row>
    <row r="22" spans="1:25" s="6" customFormat="1" ht="12" hidden="1" thickBot="1" x14ac:dyDescent="0.25">
      <c r="A22" s="227" t="str">
        <f>IF(ROW()&lt;=B$3,INDEX(FP!F:F,B$2+ROW()-1)&amp;" - "&amp;INDEX(FP!C:C,B$2+ROW()-1),"")</f>
        <v/>
      </c>
      <c r="B22" s="227"/>
      <c r="C22" s="232" t="str">
        <f>IF(ROW()&lt;=B$3,INDEX(FP!E:E,B$2+ROW()-1),"")</f>
        <v/>
      </c>
      <c r="D22" s="226" t="str">
        <f>IF(ROW()&lt;=B$3,INDEX(FP!F:F,B$2+ROW()-1),"")</f>
        <v/>
      </c>
      <c r="E22" s="226"/>
      <c r="F22" s="226" t="str">
        <f>IF(ROW()&lt;=B$3,INDEX(FP!G:G,B$2+ROW()-1),"")</f>
        <v/>
      </c>
      <c r="G22" s="226"/>
      <c r="H22" s="227" t="str">
        <f>IF(ROW()&lt;=B$3,INDEX(FP!C:C,B$2+ROW()-1),"")</f>
        <v/>
      </c>
      <c r="I22" s="228" t="str">
        <f t="shared" si="3"/>
        <v/>
      </c>
      <c r="J22" s="228" t="str">
        <f t="shared" si="1"/>
        <v/>
      </c>
      <c r="K22" s="110" t="str">
        <f t="shared" si="2"/>
        <v/>
      </c>
      <c r="L22" s="101">
        <v>99</v>
      </c>
      <c r="M22" s="96" t="s">
        <v>236</v>
      </c>
      <c r="N22" s="95" t="s">
        <v>275</v>
      </c>
      <c r="O22" s="88"/>
      <c r="P22" s="88"/>
      <c r="Q22" s="88"/>
      <c r="R22" s="88"/>
      <c r="S22" s="88"/>
      <c r="T22" s="88"/>
      <c r="Y22" s="88"/>
    </row>
    <row r="23" spans="1:25" s="6" customFormat="1" ht="12" hidden="1" thickBot="1" x14ac:dyDescent="0.25">
      <c r="A23" s="227" t="str">
        <f>IF(ROW()&lt;=B$3,INDEX(FP!F:F,B$2+ROW()-1)&amp;" - "&amp;INDEX(FP!C:C,B$2+ROW()-1),"")</f>
        <v/>
      </c>
      <c r="B23" s="227"/>
      <c r="C23" s="232" t="str">
        <f>IF(ROW()&lt;=B$3,INDEX(FP!E:E,B$2+ROW()-1),"")</f>
        <v/>
      </c>
      <c r="D23" s="226" t="str">
        <f>IF(ROW()&lt;=B$3,INDEX(FP!F:F,B$2+ROW()-1),"")</f>
        <v/>
      </c>
      <c r="E23" s="226"/>
      <c r="F23" s="226" t="str">
        <f>IF(ROW()&lt;=B$3,INDEX(FP!G:G,B$2+ROW()-1),"")</f>
        <v/>
      </c>
      <c r="G23" s="226"/>
      <c r="H23" s="227" t="str">
        <f>IF(ROW()&lt;=B$3,INDEX(FP!C:C,B$2+ROW()-1),"")</f>
        <v/>
      </c>
      <c r="I23" s="228" t="str">
        <f t="shared" si="3"/>
        <v/>
      </c>
      <c r="J23" s="228" t="str">
        <f t="shared" si="1"/>
        <v/>
      </c>
      <c r="K23" s="110" t="str">
        <f t="shared" si="2"/>
        <v/>
      </c>
      <c r="L23" s="101">
        <v>99</v>
      </c>
      <c r="M23" s="94" t="str">
        <f>$A22</f>
        <v/>
      </c>
      <c r="N23" s="94">
        <v>99</v>
      </c>
      <c r="O23" s="88"/>
      <c r="P23" s="88"/>
      <c r="Q23" s="88"/>
      <c r="R23" s="88"/>
      <c r="S23" s="88"/>
      <c r="T23" s="88"/>
      <c r="Y23" s="88"/>
    </row>
    <row r="24" spans="1:25" s="6" customFormat="1" ht="12" hidden="1" thickBot="1" x14ac:dyDescent="0.25">
      <c r="A24" s="227" t="str">
        <f>IF(ROW()&lt;=B$3,INDEX(FP!F:F,B$2+ROW()-1)&amp;" - "&amp;INDEX(FP!C:C,B$2+ROW()-1),"")</f>
        <v/>
      </c>
      <c r="B24" s="227"/>
      <c r="C24" s="232" t="str">
        <f>IF(ROW()&lt;=B$3,INDEX(FP!E:E,B$2+ROW()-1),"")</f>
        <v/>
      </c>
      <c r="D24" s="226" t="str">
        <f>IF(ROW()&lt;=B$3,INDEX(FP!F:F,B$2+ROW()-1),"")</f>
        <v/>
      </c>
      <c r="E24" s="226"/>
      <c r="F24" s="226" t="str">
        <f>IF(ROW()&lt;=B$3,INDEX(FP!G:G,B$2+ROW()-1),"")</f>
        <v/>
      </c>
      <c r="G24" s="226"/>
      <c r="H24" s="227" t="str">
        <f>IF(ROW()&lt;=B$3,INDEX(FP!C:C,B$2+ROW()-1),"")</f>
        <v/>
      </c>
      <c r="I24" s="228" t="str">
        <f t="shared" si="3"/>
        <v/>
      </c>
      <c r="J24" s="228" t="str">
        <f t="shared" si="1"/>
        <v/>
      </c>
      <c r="K24" s="110" t="str">
        <f t="shared" si="2"/>
        <v/>
      </c>
      <c r="L24" s="101">
        <v>99</v>
      </c>
      <c r="M24" s="102" t="s">
        <v>236</v>
      </c>
      <c r="N24" s="103" t="s">
        <v>275</v>
      </c>
      <c r="O24" s="88"/>
      <c r="P24" s="88"/>
      <c r="Q24" s="88"/>
      <c r="R24" s="88"/>
      <c r="W24" s="88"/>
      <c r="X24" s="88"/>
      <c r="Y24" s="88"/>
    </row>
    <row r="25" spans="1:25" s="6" customFormat="1" ht="12" hidden="1" thickBot="1" x14ac:dyDescent="0.25">
      <c r="A25" s="227" t="str">
        <f>IF(ROW()&lt;=B$3,INDEX(FP!F:F,B$2+ROW()-1)&amp;" - "&amp;INDEX(FP!C:C,B$2+ROW()-1),"")</f>
        <v/>
      </c>
      <c r="B25" s="227"/>
      <c r="C25" s="232" t="str">
        <f>IF(ROW()&lt;=B$3,INDEX(FP!E:E,B$2+ROW()-1),"")</f>
        <v/>
      </c>
      <c r="D25" s="226" t="str">
        <f>IF(ROW()&lt;=B$3,INDEX(FP!F:F,B$2+ROW()-1),"")</f>
        <v/>
      </c>
      <c r="E25" s="226"/>
      <c r="F25" s="226" t="str">
        <f>IF(ROW()&lt;=B$3,INDEX(FP!G:G,B$2+ROW()-1),"")</f>
        <v/>
      </c>
      <c r="G25" s="226"/>
      <c r="H25" s="227" t="str">
        <f>IF(ROW()&lt;=B$3,INDEX(FP!C:C,B$2+ROW()-1),"")</f>
        <v/>
      </c>
      <c r="I25" s="228" t="str">
        <f t="shared" si="3"/>
        <v/>
      </c>
      <c r="J25" s="228" t="str">
        <f t="shared" si="1"/>
        <v/>
      </c>
      <c r="K25" s="110" t="str">
        <f t="shared" si="2"/>
        <v/>
      </c>
      <c r="L25" s="101">
        <v>99</v>
      </c>
      <c r="M25" s="104" t="str">
        <f>$A24</f>
        <v/>
      </c>
      <c r="N25" s="105">
        <v>99</v>
      </c>
      <c r="O25" s="88"/>
      <c r="P25" s="88"/>
      <c r="U25" s="88"/>
      <c r="V25" s="88"/>
      <c r="W25" s="88"/>
      <c r="X25" s="88"/>
      <c r="Y25" s="88"/>
    </row>
    <row r="26" spans="1:25" s="6" customFormat="1" ht="12" hidden="1" thickBot="1" x14ac:dyDescent="0.25">
      <c r="A26" s="227" t="str">
        <f>IF(ROW()&lt;=B$3,INDEX(FP!F:F,B$2+ROW()-1)&amp;" - "&amp;INDEX(FP!C:C,B$2+ROW()-1),"")</f>
        <v/>
      </c>
      <c r="B26" s="227"/>
      <c r="C26" s="232" t="str">
        <f>IF(ROW()&lt;=B$3,INDEX(FP!E:E,B$2+ROW()-1),"")</f>
        <v/>
      </c>
      <c r="D26" s="226" t="str">
        <f>IF(ROW()&lt;=B$3,INDEX(FP!F:F,B$2+ROW()-1),"")</f>
        <v/>
      </c>
      <c r="E26" s="226"/>
      <c r="F26" s="226" t="str">
        <f>IF(ROW()&lt;=B$3,INDEX(FP!G:G,B$2+ROW()-1),"")</f>
        <v/>
      </c>
      <c r="G26" s="226"/>
      <c r="H26" s="227" t="str">
        <f>IF(ROW()&lt;=B$3,INDEX(FP!C:C,B$2+ROW()-1),"")</f>
        <v/>
      </c>
      <c r="I26" s="228" t="str">
        <f t="shared" si="3"/>
        <v/>
      </c>
      <c r="J26" s="228" t="str">
        <f t="shared" si="1"/>
        <v/>
      </c>
      <c r="K26" s="110" t="str">
        <f t="shared" si="2"/>
        <v/>
      </c>
      <c r="L26" s="101">
        <v>99</v>
      </c>
      <c r="M26" s="96" t="s">
        <v>236</v>
      </c>
      <c r="N26" s="95" t="s">
        <v>275</v>
      </c>
      <c r="S26" s="88"/>
      <c r="T26" s="88"/>
      <c r="U26" s="88"/>
      <c r="V26" s="88"/>
      <c r="W26" s="88"/>
      <c r="X26" s="88"/>
      <c r="Y26" s="88"/>
    </row>
    <row r="27" spans="1:25" s="6" customFormat="1" ht="12" hidden="1" thickBot="1" x14ac:dyDescent="0.25">
      <c r="A27" s="227" t="str">
        <f>IF(ROW()&lt;=B$3,INDEX(FP!F:F,B$2+ROW()-1)&amp;" - "&amp;INDEX(FP!C:C,B$2+ROW()-1),"")</f>
        <v/>
      </c>
      <c r="B27" s="227"/>
      <c r="C27" s="232" t="str">
        <f>IF(ROW()&lt;=B$3,INDEX(FP!E:E,B$2+ROW()-1),"")</f>
        <v/>
      </c>
      <c r="D27" s="226" t="str">
        <f>IF(ROW()&lt;=B$3,INDEX(FP!F:F,B$2+ROW()-1),"")</f>
        <v/>
      </c>
      <c r="E27" s="226"/>
      <c r="F27" s="226" t="str">
        <f>IF(ROW()&lt;=B$3,INDEX(FP!G:G,B$2+ROW()-1),"")</f>
        <v/>
      </c>
      <c r="G27" s="226"/>
      <c r="H27" s="227" t="str">
        <f>IF(ROW()&lt;=B$3,INDEX(FP!C:C,B$2+ROW()-1),"")</f>
        <v/>
      </c>
      <c r="I27" s="228" t="str">
        <f t="shared" si="3"/>
        <v/>
      </c>
      <c r="J27" s="228" t="str">
        <f t="shared" si="1"/>
        <v/>
      </c>
      <c r="K27" s="110" t="str">
        <f t="shared" si="2"/>
        <v/>
      </c>
      <c r="L27" s="101">
        <v>99</v>
      </c>
      <c r="M27" s="94" t="str">
        <f>$A26</f>
        <v/>
      </c>
      <c r="N27" s="94">
        <v>99</v>
      </c>
      <c r="Q27" s="88"/>
      <c r="R27" s="88"/>
      <c r="S27" s="88"/>
      <c r="T27" s="88"/>
      <c r="U27" s="88"/>
      <c r="V27" s="88"/>
      <c r="W27" s="88"/>
      <c r="X27" s="88"/>
      <c r="Y27" s="88"/>
    </row>
    <row r="28" spans="1:25" s="6" customFormat="1" ht="12" hidden="1" thickBot="1" x14ac:dyDescent="0.25">
      <c r="A28" s="227" t="str">
        <f>IF(ROW()&lt;=B$3,INDEX(FP!F:F,B$2+ROW()-1)&amp;" - "&amp;INDEX(FP!C:C,B$2+ROW()-1),"")</f>
        <v/>
      </c>
      <c r="B28" s="227"/>
      <c r="C28" s="232" t="str">
        <f>IF(ROW()&lt;=B$3,INDEX(FP!E:E,B$2+ROW()-1),"")</f>
        <v/>
      </c>
      <c r="D28" s="226" t="str">
        <f>IF(ROW()&lt;=B$3,INDEX(FP!F:F,B$2+ROW()-1),"")</f>
        <v/>
      </c>
      <c r="E28" s="226"/>
      <c r="F28" s="226" t="str">
        <f>IF(ROW()&lt;=B$3,INDEX(FP!G:G,B$2+ROW()-1),"")</f>
        <v/>
      </c>
      <c r="G28" s="226"/>
      <c r="H28" s="227" t="str">
        <f>IF(ROW()&lt;=B$3,INDEX(FP!C:C,B$2+ROW()-1),"")</f>
        <v/>
      </c>
      <c r="I28" s="228" t="str">
        <f t="shared" si="3"/>
        <v/>
      </c>
      <c r="J28" s="228" t="str">
        <f t="shared" si="1"/>
        <v/>
      </c>
      <c r="K28" s="110" t="str">
        <f t="shared" si="2"/>
        <v/>
      </c>
      <c r="L28" s="101">
        <v>99</v>
      </c>
      <c r="M28" s="102" t="s">
        <v>236</v>
      </c>
      <c r="N28" s="103" t="s">
        <v>275</v>
      </c>
      <c r="O28" s="88"/>
      <c r="P28" s="88"/>
      <c r="Q28" s="88"/>
      <c r="R28" s="88"/>
      <c r="S28" s="88"/>
      <c r="T28" s="88"/>
      <c r="U28" s="88"/>
      <c r="V28" s="88"/>
      <c r="W28" s="88"/>
      <c r="X28" s="88"/>
      <c r="Y28" s="88"/>
    </row>
    <row r="29" spans="1:25" s="6" customFormat="1" ht="12" hidden="1" thickBot="1" x14ac:dyDescent="0.25">
      <c r="A29" s="227" t="str">
        <f>IF(ROW()&lt;=B$3,INDEX(FP!F:F,B$2+ROW()-1)&amp;" - "&amp;INDEX(FP!C:C,B$2+ROW()-1),"")</f>
        <v/>
      </c>
      <c r="B29" s="227"/>
      <c r="C29" s="232" t="str">
        <f>IF(ROW()&lt;=B$3,INDEX(FP!E:E,B$2+ROW()-1),"")</f>
        <v/>
      </c>
      <c r="D29" s="226" t="str">
        <f>IF(ROW()&lt;=B$3,INDEX(FP!F:F,B$2+ROW()-1),"")</f>
        <v/>
      </c>
      <c r="E29" s="226"/>
      <c r="F29" s="226" t="str">
        <f>IF(ROW()&lt;=B$3,INDEX(FP!G:G,B$2+ROW()-1),"")</f>
        <v/>
      </c>
      <c r="G29" s="226"/>
      <c r="H29" s="227" t="str">
        <f>IF(ROW()&lt;=B$3,INDEX(FP!C:C,B$2+ROW()-1),"")</f>
        <v/>
      </c>
      <c r="I29" s="228" t="str">
        <f t="shared" si="3"/>
        <v/>
      </c>
      <c r="J29" s="228"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2" hidden="1" thickBot="1" x14ac:dyDescent="0.25">
      <c r="A30" s="227" t="str">
        <f>IF(ROW()&lt;=B$3,INDEX(FP!F:F,B$2+ROW()-1)&amp;" - "&amp;INDEX(FP!C:C,B$2+ROW()-1),"")</f>
        <v/>
      </c>
      <c r="B30" s="227"/>
      <c r="C30" s="232" t="str">
        <f>IF(ROW()&lt;=B$3,INDEX(FP!E:E,B$2+ROW()-1),"")</f>
        <v/>
      </c>
      <c r="D30" s="226" t="str">
        <f>IF(ROW()&lt;=B$3,INDEX(FP!F:F,B$2+ROW()-1),"")</f>
        <v/>
      </c>
      <c r="E30" s="226"/>
      <c r="F30" s="226" t="str">
        <f>IF(ROW()&lt;=B$3,INDEX(FP!G:G,B$2+ROW()-1),"")</f>
        <v/>
      </c>
      <c r="G30" s="226"/>
      <c r="H30" s="227" t="str">
        <f>IF(ROW()&lt;=B$3,INDEX(FP!C:C,B$2+ROW()-1),"")</f>
        <v/>
      </c>
      <c r="I30" s="228" t="str">
        <f t="shared" si="3"/>
        <v/>
      </c>
      <c r="J30" s="228" t="str">
        <f t="shared" si="1"/>
        <v/>
      </c>
      <c r="K30" s="110" t="str">
        <f t="shared" si="2"/>
        <v/>
      </c>
      <c r="L30" s="101">
        <v>99</v>
      </c>
      <c r="M30" s="96" t="s">
        <v>236</v>
      </c>
      <c r="N30" s="95" t="s">
        <v>275</v>
      </c>
      <c r="Q30" s="88"/>
      <c r="R30" s="88"/>
      <c r="S30" s="88"/>
      <c r="T30" s="88"/>
      <c r="U30" s="88"/>
      <c r="V30" s="88"/>
      <c r="W30" s="88"/>
      <c r="X30" s="88"/>
      <c r="Y30" s="88"/>
    </row>
    <row r="31" spans="1:25" s="6" customFormat="1" ht="12" hidden="1" thickBot="1" x14ac:dyDescent="0.25">
      <c r="A31" s="227" t="str">
        <f>IF(ROW()&lt;=B$3,INDEX(FP!F:F,B$2+ROW()-1)&amp;" - "&amp;INDEX(FP!C:C,B$2+ROW()-1),"")</f>
        <v/>
      </c>
      <c r="B31" s="227"/>
      <c r="C31" s="232" t="str">
        <f>IF(ROW()&lt;=B$3,INDEX(FP!E:E,B$2+ROW()-1),"")</f>
        <v/>
      </c>
      <c r="D31" s="226" t="str">
        <f>IF(ROW()&lt;=B$3,INDEX(FP!F:F,B$2+ROW()-1),"")</f>
        <v/>
      </c>
      <c r="E31" s="226"/>
      <c r="F31" s="226" t="str">
        <f>IF(ROW()&lt;=B$3,INDEX(FP!G:G,B$2+ROW()-1),"")</f>
        <v/>
      </c>
      <c r="G31" s="226"/>
      <c r="H31" s="227" t="str">
        <f>IF(ROW()&lt;=B$3,INDEX(FP!C:C,B$2+ROW()-1),"")</f>
        <v/>
      </c>
      <c r="I31" s="228" t="str">
        <f t="shared" si="3"/>
        <v/>
      </c>
      <c r="J31" s="228" t="str">
        <f t="shared" si="1"/>
        <v/>
      </c>
      <c r="K31" s="110" t="str">
        <f t="shared" si="2"/>
        <v/>
      </c>
      <c r="L31" s="101">
        <v>99</v>
      </c>
      <c r="M31" s="94" t="str">
        <f>$A30</f>
        <v/>
      </c>
      <c r="N31" s="94">
        <v>99</v>
      </c>
      <c r="S31" s="88"/>
      <c r="T31" s="88"/>
      <c r="U31" s="88"/>
      <c r="V31" s="88"/>
      <c r="W31" s="88"/>
      <c r="X31" s="88"/>
      <c r="Y31" s="88"/>
    </row>
    <row r="32" spans="1:25" s="6" customFormat="1" ht="12" hidden="1" thickBot="1" x14ac:dyDescent="0.25">
      <c r="A32" s="227" t="str">
        <f>IF(ROW()&lt;=B$3,INDEX(FP!F:F,B$2+ROW()-1)&amp;" - "&amp;INDEX(FP!C:C,B$2+ROW()-1),"")</f>
        <v/>
      </c>
      <c r="B32" s="227"/>
      <c r="C32" s="232" t="str">
        <f>IF(ROW()&lt;=B$3,INDEX(FP!E:E,B$2+ROW()-1),"")</f>
        <v/>
      </c>
      <c r="D32" s="226" t="str">
        <f>IF(ROW()&lt;=B$3,INDEX(FP!F:F,B$2+ROW()-1),"")</f>
        <v/>
      </c>
      <c r="E32" s="226"/>
      <c r="F32" s="226" t="str">
        <f>IF(ROW()&lt;=B$3,INDEX(FP!G:G,B$2+ROW()-1),"")</f>
        <v/>
      </c>
      <c r="G32" s="226"/>
      <c r="H32" s="227" t="str">
        <f>IF(ROW()&lt;=B$3,INDEX(FP!C:C,B$2+ROW()-1),"")</f>
        <v/>
      </c>
      <c r="I32" s="228" t="str">
        <f t="shared" si="3"/>
        <v/>
      </c>
      <c r="J32" s="228" t="str">
        <f t="shared" si="1"/>
        <v/>
      </c>
      <c r="K32" s="110" t="str">
        <f t="shared" si="2"/>
        <v/>
      </c>
      <c r="L32" s="101">
        <v>99</v>
      </c>
      <c r="M32" s="102" t="s">
        <v>236</v>
      </c>
      <c r="N32" s="103" t="s">
        <v>275</v>
      </c>
      <c r="O32" s="88"/>
      <c r="P32" s="88"/>
      <c r="U32" s="88"/>
      <c r="V32" s="88"/>
      <c r="W32" s="88"/>
      <c r="X32" s="88"/>
      <c r="Y32" s="88"/>
    </row>
    <row r="33" spans="1:25" s="6" customFormat="1" ht="12" hidden="1" thickBot="1" x14ac:dyDescent="0.25">
      <c r="A33" s="227" t="str">
        <f>IF(ROW()&lt;=B$3,INDEX(FP!F:F,B$2+ROW()-1)&amp;" - "&amp;INDEX(FP!C:C,B$2+ROW()-1),"")</f>
        <v/>
      </c>
      <c r="B33" s="227"/>
      <c r="C33" s="232" t="str">
        <f>IF(ROW()&lt;=B$3,INDEX(FP!E:E,B$2+ROW()-1),"")</f>
        <v/>
      </c>
      <c r="D33" s="226" t="str">
        <f>IF(ROW()&lt;=B$3,INDEX(FP!F:F,B$2+ROW()-1),"")</f>
        <v/>
      </c>
      <c r="E33" s="226"/>
      <c r="F33" s="226" t="str">
        <f>IF(ROW()&lt;=B$3,INDEX(FP!G:G,B$2+ROW()-1),"")</f>
        <v/>
      </c>
      <c r="G33" s="226"/>
      <c r="H33" s="227" t="str">
        <f>IF(ROW()&lt;=B$3,INDEX(FP!C:C,B$2+ROW()-1),"")</f>
        <v/>
      </c>
      <c r="I33" s="228" t="str">
        <f t="shared" si="3"/>
        <v/>
      </c>
      <c r="J33" s="228"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2" hidden="1" thickBot="1" x14ac:dyDescent="0.25">
      <c r="A34" s="227" t="str">
        <f>IF(ROW()&lt;=B$3,INDEX(FP!F:F,B$2+ROW()-1)&amp;" - "&amp;INDEX(FP!C:C,B$2+ROW()-1),"")</f>
        <v/>
      </c>
      <c r="B34" s="227"/>
      <c r="C34" s="232" t="str">
        <f>IF(ROW()&lt;=B$3,INDEX(FP!E:E,B$2+ROW()-1),"")</f>
        <v/>
      </c>
      <c r="D34" s="226" t="str">
        <f>IF(ROW()&lt;=B$3,INDEX(FP!F:F,B$2+ROW()-1),"")</f>
        <v/>
      </c>
      <c r="E34" s="226"/>
      <c r="F34" s="226" t="str">
        <f>IF(ROW()&lt;=B$3,INDEX(FP!G:G,B$2+ROW()-1),"")</f>
        <v/>
      </c>
      <c r="G34" s="226"/>
      <c r="H34" s="227" t="str">
        <f>IF(ROW()&lt;=B$3,INDEX(FP!C:C,B$2+ROW()-1),"")</f>
        <v/>
      </c>
      <c r="I34" s="228" t="str">
        <f t="shared" si="3"/>
        <v/>
      </c>
      <c r="J34" s="228" t="str">
        <f t="shared" si="4"/>
        <v/>
      </c>
      <c r="K34" s="110" t="str">
        <f t="shared" si="2"/>
        <v/>
      </c>
      <c r="L34" s="101">
        <v>99</v>
      </c>
      <c r="M34" s="96" t="s">
        <v>236</v>
      </c>
      <c r="N34" s="95" t="s">
        <v>275</v>
      </c>
      <c r="O34" s="88"/>
      <c r="P34" s="88"/>
      <c r="Q34" s="88"/>
      <c r="R34" s="88"/>
      <c r="S34" s="88"/>
      <c r="T34" s="88"/>
      <c r="Y34" s="88"/>
    </row>
    <row r="35" spans="1:25" s="6" customFormat="1" ht="12" hidden="1" thickBot="1" x14ac:dyDescent="0.25">
      <c r="A35" s="227" t="str">
        <f>IF(ROW()&lt;=B$3,INDEX(FP!F:F,B$2+ROW()-1)&amp;" - "&amp;INDEX(FP!C:C,B$2+ROW()-1),"")</f>
        <v/>
      </c>
      <c r="B35" s="227"/>
      <c r="C35" s="232" t="str">
        <f>IF(ROW()&lt;=B$3,INDEX(FP!E:E,B$2+ROW()-1),"")</f>
        <v/>
      </c>
      <c r="D35" s="226" t="str">
        <f>IF(ROW()&lt;=B$3,INDEX(FP!F:F,B$2+ROW()-1),"")</f>
        <v/>
      </c>
      <c r="E35" s="226"/>
      <c r="F35" s="226" t="str">
        <f>IF(ROW()&lt;=B$3,INDEX(FP!G:G,B$2+ROW()-1),"")</f>
        <v/>
      </c>
      <c r="G35" s="226"/>
      <c r="H35" s="227" t="str">
        <f>IF(ROW()&lt;=B$3,INDEX(FP!C:C,B$2+ROW()-1),"")</f>
        <v/>
      </c>
      <c r="I35" s="228" t="str">
        <f t="shared" si="3"/>
        <v/>
      </c>
      <c r="J35" s="228" t="str">
        <f t="shared" si="4"/>
        <v/>
      </c>
      <c r="K35" s="110" t="str">
        <f t="shared" si="2"/>
        <v/>
      </c>
      <c r="L35" s="101">
        <v>99</v>
      </c>
      <c r="M35" s="94" t="str">
        <f>$A34</f>
        <v/>
      </c>
      <c r="N35" s="94">
        <v>99</v>
      </c>
      <c r="O35" s="88"/>
      <c r="P35" s="88"/>
      <c r="Q35" s="88"/>
      <c r="R35" s="88"/>
      <c r="S35" s="88"/>
      <c r="T35" s="88"/>
      <c r="Y35" s="88"/>
    </row>
    <row r="36" spans="1:25" s="6" customFormat="1" ht="12" hidden="1" thickBot="1" x14ac:dyDescent="0.25">
      <c r="A36" s="227" t="str">
        <f>IF(ROW()&lt;=B$3,INDEX(FP!F:F,B$2+ROW()-1)&amp;" - "&amp;INDEX(FP!C:C,B$2+ROW()-1),"")</f>
        <v/>
      </c>
      <c r="B36" s="227"/>
      <c r="C36" s="232" t="str">
        <f>IF(ROW()&lt;=B$3,INDEX(FP!E:E,B$2+ROW()-1),"")</f>
        <v/>
      </c>
      <c r="D36" s="226" t="str">
        <f>IF(ROW()&lt;=B$3,INDEX(FP!F:F,B$2+ROW()-1),"")</f>
        <v/>
      </c>
      <c r="E36" s="226"/>
      <c r="F36" s="226" t="str">
        <f>IF(ROW()&lt;=B$3,INDEX(FP!G:G,B$2+ROW()-1),"")</f>
        <v/>
      </c>
      <c r="G36" s="226"/>
      <c r="H36" s="227" t="str">
        <f>IF(ROW()&lt;=B$3,INDEX(FP!C:C,B$2+ROW()-1),"")</f>
        <v/>
      </c>
      <c r="I36" s="228" t="str">
        <f t="shared" si="3"/>
        <v/>
      </c>
      <c r="J36" s="228" t="str">
        <f t="shared" si="4"/>
        <v/>
      </c>
      <c r="K36" s="110" t="str">
        <f t="shared" si="2"/>
        <v/>
      </c>
      <c r="L36" s="101">
        <v>99</v>
      </c>
      <c r="M36" s="102" t="s">
        <v>236</v>
      </c>
      <c r="N36" s="103" t="s">
        <v>275</v>
      </c>
      <c r="O36" s="88"/>
      <c r="P36" s="88"/>
      <c r="Q36" s="88"/>
      <c r="R36" s="88"/>
      <c r="W36" s="88"/>
      <c r="X36" s="88"/>
      <c r="Y36" s="88"/>
    </row>
    <row r="37" spans="1:25" s="6" customFormat="1" ht="12" hidden="1" thickBot="1" x14ac:dyDescent="0.25">
      <c r="A37" s="227" t="str">
        <f>IF(ROW()&lt;=B$3,INDEX(FP!F:F,B$2+ROW()-1)&amp;" - "&amp;INDEX(FP!C:C,B$2+ROW()-1),"")</f>
        <v/>
      </c>
      <c r="B37" s="227"/>
      <c r="C37" s="232" t="str">
        <f>IF(ROW()&lt;=B$3,INDEX(FP!E:E,B$2+ROW()-1),"")</f>
        <v/>
      </c>
      <c r="D37" s="226" t="str">
        <f>IF(ROW()&lt;=B$3,INDEX(FP!F:F,B$2+ROW()-1),"")</f>
        <v/>
      </c>
      <c r="E37" s="226"/>
      <c r="F37" s="226" t="str">
        <f>IF(ROW()&lt;=B$3,INDEX(FP!G:G,B$2+ROW()-1),"")</f>
        <v/>
      </c>
      <c r="G37" s="226"/>
      <c r="H37" s="227" t="str">
        <f>IF(ROW()&lt;=B$3,INDEX(FP!C:C,B$2+ROW()-1),"")</f>
        <v/>
      </c>
      <c r="I37" s="228" t="str">
        <f t="shared" si="3"/>
        <v/>
      </c>
      <c r="J37" s="228" t="str">
        <f t="shared" si="4"/>
        <v/>
      </c>
      <c r="K37" s="110" t="str">
        <f t="shared" si="2"/>
        <v/>
      </c>
      <c r="L37" s="101">
        <v>99</v>
      </c>
      <c r="M37" s="104" t="str">
        <f>$A36</f>
        <v/>
      </c>
      <c r="N37" s="105">
        <v>99</v>
      </c>
      <c r="O37" s="88"/>
      <c r="P37" s="88"/>
      <c r="U37" s="88"/>
      <c r="V37" s="88"/>
      <c r="W37" s="88"/>
      <c r="X37" s="88"/>
      <c r="Y37" s="88"/>
    </row>
    <row r="38" spans="1:25" s="6" customFormat="1" ht="12" hidden="1" thickBot="1" x14ac:dyDescent="0.25">
      <c r="A38" s="227" t="str">
        <f>IF(ROW()&lt;=B$3,INDEX(FP!F:F,B$2+ROW()-1)&amp;" - "&amp;INDEX(FP!C:C,B$2+ROW()-1),"")</f>
        <v/>
      </c>
      <c r="B38" s="227"/>
      <c r="C38" s="232" t="str">
        <f>IF(ROW()&lt;=B$3,INDEX(FP!E:E,B$2+ROW()-1),"")</f>
        <v/>
      </c>
      <c r="D38" s="226" t="str">
        <f>IF(ROW()&lt;=B$3,INDEX(FP!F:F,B$2+ROW()-1),"")</f>
        <v/>
      </c>
      <c r="E38" s="226"/>
      <c r="F38" s="226" t="str">
        <f>IF(ROW()&lt;=B$3,INDEX(FP!G:G,B$2+ROW()-1),"")</f>
        <v/>
      </c>
      <c r="G38" s="226"/>
      <c r="H38" s="227" t="str">
        <f>IF(ROW()&lt;=B$3,INDEX(FP!C:C,B$2+ROW()-1),"")</f>
        <v/>
      </c>
      <c r="I38" s="228" t="str">
        <f t="shared" si="3"/>
        <v/>
      </c>
      <c r="J38" s="228" t="str">
        <f t="shared" si="4"/>
        <v/>
      </c>
      <c r="K38" s="110" t="str">
        <f t="shared" si="2"/>
        <v/>
      </c>
      <c r="L38" s="101">
        <v>99</v>
      </c>
      <c r="M38" s="96" t="s">
        <v>236</v>
      </c>
      <c r="N38" s="95" t="s">
        <v>275</v>
      </c>
      <c r="S38" s="88"/>
      <c r="T38" s="88"/>
      <c r="U38" s="88"/>
      <c r="V38" s="88"/>
      <c r="W38" s="88"/>
      <c r="X38" s="88"/>
      <c r="Y38" s="88"/>
    </row>
    <row r="39" spans="1:25" s="6" customFormat="1" ht="12" hidden="1" thickBot="1" x14ac:dyDescent="0.25">
      <c r="A39" s="227" t="str">
        <f>IF(ROW()&lt;=B$3,INDEX(FP!F:F,B$2+ROW()-1)&amp;" - "&amp;INDEX(FP!C:C,B$2+ROW()-1),"")</f>
        <v/>
      </c>
      <c r="B39" s="227"/>
      <c r="C39" s="232" t="str">
        <f>IF(ROW()&lt;=B$3,INDEX(FP!E:E,B$2+ROW()-1),"")</f>
        <v/>
      </c>
      <c r="D39" s="226" t="str">
        <f>IF(ROW()&lt;=B$3,INDEX(FP!F:F,B$2+ROW()-1),"")</f>
        <v/>
      </c>
      <c r="E39" s="226"/>
      <c r="F39" s="226" t="str">
        <f>IF(ROW()&lt;=B$3,INDEX(FP!G:G,B$2+ROW()-1),"")</f>
        <v/>
      </c>
      <c r="G39" s="226"/>
      <c r="H39" s="227" t="str">
        <f>IF(ROW()&lt;=B$3,INDEX(FP!C:C,B$2+ROW()-1),"")</f>
        <v/>
      </c>
      <c r="I39" s="228" t="str">
        <f t="shared" si="3"/>
        <v/>
      </c>
      <c r="J39" s="228" t="str">
        <f t="shared" si="4"/>
        <v/>
      </c>
      <c r="K39" s="110" t="str">
        <f t="shared" si="2"/>
        <v/>
      </c>
      <c r="L39" s="101">
        <v>99</v>
      </c>
      <c r="M39" s="94" t="str">
        <f>$A38</f>
        <v/>
      </c>
      <c r="N39" s="94">
        <v>99</v>
      </c>
      <c r="Q39" s="88"/>
      <c r="R39" s="88"/>
      <c r="S39" s="88"/>
      <c r="T39" s="88"/>
      <c r="U39" s="88"/>
      <c r="V39" s="88"/>
      <c r="W39" s="88"/>
      <c r="X39" s="88"/>
      <c r="Y39" s="88"/>
    </row>
    <row r="40" spans="1:25" s="6" customFormat="1" ht="12" hidden="1" thickBot="1" x14ac:dyDescent="0.25">
      <c r="A40" s="227" t="str">
        <f>IF(ROW()&lt;=B$3,INDEX(FP!F:F,B$2+ROW()-1)&amp;" - "&amp;INDEX(FP!C:C,B$2+ROW()-1),"")</f>
        <v/>
      </c>
      <c r="B40" s="227"/>
      <c r="C40" s="232" t="str">
        <f>IF(ROW()&lt;=B$3,INDEX(FP!E:E,B$2+ROW()-1),"")</f>
        <v/>
      </c>
      <c r="D40" s="226" t="str">
        <f>IF(ROW()&lt;=B$3,INDEX(FP!F:F,B$2+ROW()-1),"")</f>
        <v/>
      </c>
      <c r="E40" s="226"/>
      <c r="F40" s="226" t="str">
        <f>IF(ROW()&lt;=B$3,INDEX(FP!G:G,B$2+ROW()-1),"")</f>
        <v/>
      </c>
      <c r="G40" s="226"/>
      <c r="H40" s="227" t="str">
        <f>IF(ROW()&lt;=B$3,INDEX(FP!C:C,B$2+ROW()-1),"")</f>
        <v/>
      </c>
      <c r="I40" s="228" t="str">
        <f t="shared" si="3"/>
        <v/>
      </c>
      <c r="J40" s="228" t="str">
        <f t="shared" si="4"/>
        <v/>
      </c>
      <c r="K40" s="110" t="str">
        <f t="shared" si="2"/>
        <v/>
      </c>
      <c r="L40" s="101">
        <v>99</v>
      </c>
      <c r="M40" s="102" t="s">
        <v>236</v>
      </c>
      <c r="N40" s="103" t="s">
        <v>275</v>
      </c>
      <c r="O40" s="88"/>
      <c r="P40" s="88"/>
      <c r="Q40" s="88"/>
      <c r="R40" s="88"/>
      <c r="S40" s="88"/>
      <c r="T40" s="88"/>
      <c r="U40" s="88"/>
      <c r="V40" s="88"/>
      <c r="W40" s="88"/>
      <c r="X40" s="88"/>
      <c r="Y40" s="88"/>
    </row>
    <row r="41" spans="1:25" s="6" customFormat="1" ht="12" hidden="1" thickBot="1" x14ac:dyDescent="0.25">
      <c r="A41" s="227" t="str">
        <f>IF(ROW()&lt;=B$3,INDEX(FP!F:F,B$2+ROW()-1)&amp;" - "&amp;INDEX(FP!C:C,B$2+ROW()-1),"")</f>
        <v/>
      </c>
      <c r="B41" s="227"/>
      <c r="C41" s="232" t="str">
        <f>IF(ROW()&lt;=B$3,INDEX(FP!E:E,B$2+ROW()-1),"")</f>
        <v/>
      </c>
      <c r="D41" s="226" t="str">
        <f>IF(ROW()&lt;=B$3,INDEX(FP!F:F,B$2+ROW()-1),"")</f>
        <v/>
      </c>
      <c r="E41" s="226"/>
      <c r="F41" s="226" t="str">
        <f>IF(ROW()&lt;=B$3,INDEX(FP!G:G,B$2+ROW()-1),"")</f>
        <v/>
      </c>
      <c r="G41" s="226"/>
      <c r="H41" s="227" t="str">
        <f>IF(ROW()&lt;=B$3,INDEX(FP!C:C,B$2+ROW()-1),"")</f>
        <v/>
      </c>
      <c r="I41" s="228" t="str">
        <f t="shared" si="3"/>
        <v/>
      </c>
      <c r="J41" s="228"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2" hidden="1" thickBot="1" x14ac:dyDescent="0.25">
      <c r="A42" s="227" t="str">
        <f>IF(ROW()&lt;=B$3,INDEX(FP!F:F,B$2+ROW()-1)&amp;" - "&amp;INDEX(FP!C:C,B$2+ROW()-1),"")</f>
        <v/>
      </c>
      <c r="B42" s="227"/>
      <c r="C42" s="232" t="str">
        <f>IF(ROW()&lt;=B$3,INDEX(FP!E:E,B$2+ROW()-1),"")</f>
        <v/>
      </c>
      <c r="D42" s="226" t="str">
        <f>IF(ROW()&lt;=B$3,INDEX(FP!F:F,B$2+ROW()-1),"")</f>
        <v/>
      </c>
      <c r="E42" s="226"/>
      <c r="F42" s="226" t="str">
        <f>IF(ROW()&lt;=B$3,INDEX(FP!G:G,B$2+ROW()-1),"")</f>
        <v/>
      </c>
      <c r="G42" s="226"/>
      <c r="H42" s="227" t="str">
        <f>IF(ROW()&lt;=B$3,INDEX(FP!C:C,B$2+ROW()-1),"")</f>
        <v/>
      </c>
      <c r="I42" s="228" t="str">
        <f t="shared" si="3"/>
        <v/>
      </c>
      <c r="J42" s="228" t="str">
        <f t="shared" si="4"/>
        <v/>
      </c>
      <c r="K42" s="110" t="str">
        <f t="shared" si="2"/>
        <v/>
      </c>
      <c r="L42" s="101">
        <v>99</v>
      </c>
      <c r="M42" s="96" t="s">
        <v>236</v>
      </c>
      <c r="N42" s="95" t="s">
        <v>275</v>
      </c>
      <c r="Q42" s="88"/>
      <c r="R42" s="88"/>
      <c r="S42" s="88"/>
      <c r="T42" s="88"/>
      <c r="U42" s="88"/>
      <c r="V42" s="88"/>
      <c r="W42" s="88"/>
      <c r="X42" s="88"/>
      <c r="Y42" s="88"/>
    </row>
    <row r="43" spans="1:25" s="6" customFormat="1" ht="12" hidden="1" thickBot="1" x14ac:dyDescent="0.25">
      <c r="A43" s="227" t="str">
        <f>IF(ROW()&lt;=B$3,INDEX(FP!F:F,B$2+ROW()-1)&amp;" - "&amp;INDEX(FP!C:C,B$2+ROW()-1),"")</f>
        <v/>
      </c>
      <c r="B43" s="227"/>
      <c r="C43" s="232" t="str">
        <f>IF(ROW()&lt;=B$3,INDEX(FP!E:E,B$2+ROW()-1),"")</f>
        <v/>
      </c>
      <c r="D43" s="226" t="str">
        <f>IF(ROW()&lt;=B$3,INDEX(FP!F:F,B$2+ROW()-1),"")</f>
        <v/>
      </c>
      <c r="E43" s="226"/>
      <c r="F43" s="226" t="str">
        <f>IF(ROW()&lt;=B$3,INDEX(FP!G:G,B$2+ROW()-1),"")</f>
        <v/>
      </c>
      <c r="G43" s="226"/>
      <c r="H43" s="227" t="str">
        <f>IF(ROW()&lt;=B$3,INDEX(FP!C:C,B$2+ROW()-1),"")</f>
        <v/>
      </c>
      <c r="I43" s="228" t="str">
        <f t="shared" si="3"/>
        <v/>
      </c>
      <c r="J43" s="228" t="str">
        <f t="shared" si="4"/>
        <v/>
      </c>
      <c r="K43" s="110" t="str">
        <f t="shared" si="2"/>
        <v/>
      </c>
      <c r="L43" s="101">
        <v>99</v>
      </c>
      <c r="M43" s="94" t="str">
        <f>$A42</f>
        <v/>
      </c>
      <c r="N43" s="94">
        <v>99</v>
      </c>
      <c r="S43" s="88"/>
      <c r="T43" s="88"/>
      <c r="U43" s="88"/>
      <c r="V43" s="88"/>
      <c r="W43" s="88"/>
      <c r="X43" s="88"/>
      <c r="Y43" s="88"/>
    </row>
    <row r="44" spans="1:25" s="6" customFormat="1" ht="12" hidden="1" thickBot="1" x14ac:dyDescent="0.25">
      <c r="A44" s="227" t="str">
        <f>IF(ROW()&lt;=B$3,INDEX(FP!F:F,B$2+ROW()-1)&amp;" - "&amp;INDEX(FP!C:C,B$2+ROW()-1),"")</f>
        <v/>
      </c>
      <c r="B44" s="227"/>
      <c r="C44" s="232" t="str">
        <f>IF(ROW()&lt;=B$3,INDEX(FP!E:E,B$2+ROW()-1),"")</f>
        <v/>
      </c>
      <c r="D44" s="226" t="str">
        <f>IF(ROW()&lt;=B$3,INDEX(FP!F:F,B$2+ROW()-1),"")</f>
        <v/>
      </c>
      <c r="E44" s="226"/>
      <c r="F44" s="226" t="str">
        <f>IF(ROW()&lt;=B$3,INDEX(FP!G:G,B$2+ROW()-1),"")</f>
        <v/>
      </c>
      <c r="G44" s="226"/>
      <c r="H44" s="227" t="str">
        <f>IF(ROW()&lt;=B$3,INDEX(FP!C:C,B$2+ROW()-1),"")</f>
        <v/>
      </c>
      <c r="I44" s="228" t="str">
        <f t="shared" si="3"/>
        <v/>
      </c>
      <c r="J44" s="228" t="str">
        <f t="shared" si="4"/>
        <v/>
      </c>
      <c r="K44" s="110" t="str">
        <f t="shared" si="2"/>
        <v/>
      </c>
      <c r="L44" s="101">
        <v>99</v>
      </c>
      <c r="M44" s="102" t="s">
        <v>236</v>
      </c>
      <c r="N44" s="103" t="s">
        <v>275</v>
      </c>
      <c r="O44" s="88"/>
      <c r="P44" s="88"/>
      <c r="U44" s="88"/>
      <c r="V44" s="88"/>
      <c r="W44" s="88"/>
      <c r="X44" s="88"/>
      <c r="Y44" s="88"/>
    </row>
    <row r="45" spans="1:25" s="6" customFormat="1" ht="12" hidden="1" thickBot="1" x14ac:dyDescent="0.25">
      <c r="A45" s="227" t="str">
        <f>IF(ROW()&lt;=B$3,INDEX(FP!F:F,B$2+ROW()-1)&amp;" - "&amp;INDEX(FP!C:C,B$2+ROW()-1),"")</f>
        <v/>
      </c>
      <c r="B45" s="227"/>
      <c r="C45" s="232" t="str">
        <f>IF(ROW()&lt;=B$3,INDEX(FP!E:E,B$2+ROW()-1),"")</f>
        <v/>
      </c>
      <c r="D45" s="226" t="str">
        <f>IF(ROW()&lt;=B$3,INDEX(FP!F:F,B$2+ROW()-1),"")</f>
        <v/>
      </c>
      <c r="E45" s="226"/>
      <c r="F45" s="226" t="str">
        <f>IF(ROW()&lt;=B$3,INDEX(FP!G:G,B$2+ROW()-1),"")</f>
        <v/>
      </c>
      <c r="G45" s="226"/>
      <c r="H45" s="227" t="str">
        <f>IF(ROW()&lt;=B$3,INDEX(FP!C:C,B$2+ROW()-1),"")</f>
        <v/>
      </c>
      <c r="I45" s="228" t="str">
        <f t="shared" si="3"/>
        <v/>
      </c>
      <c r="J45" s="228" t="str">
        <f t="shared" si="4"/>
        <v/>
      </c>
      <c r="K45" s="110" t="str">
        <f t="shared" si="2"/>
        <v/>
      </c>
      <c r="L45" s="101">
        <v>99</v>
      </c>
      <c r="M45" s="104" t="str">
        <f>$A44</f>
        <v/>
      </c>
      <c r="N45" s="105">
        <v>99</v>
      </c>
      <c r="O45" s="88"/>
      <c r="P45" s="88"/>
      <c r="Q45" s="88"/>
      <c r="R45" s="88"/>
      <c r="W45" s="88"/>
      <c r="X45" s="88"/>
      <c r="Y45" s="88"/>
    </row>
    <row r="46" spans="1:25" s="6" customFormat="1" ht="12" hidden="1" thickBot="1" x14ac:dyDescent="0.25">
      <c r="A46" s="227" t="str">
        <f>IF(ROW()&lt;=B$3,INDEX(FP!F:F,B$2+ROW()-1)&amp;" - "&amp;INDEX(FP!C:C,B$2+ROW()-1),"")</f>
        <v/>
      </c>
      <c r="B46" s="227"/>
      <c r="C46" s="232" t="str">
        <f>IF(ROW()&lt;=B$3,INDEX(FP!E:E,B$2+ROW()-1),"")</f>
        <v/>
      </c>
      <c r="D46" s="226" t="str">
        <f>IF(ROW()&lt;=B$3,INDEX(FP!F:F,B$2+ROW()-1),"")</f>
        <v/>
      </c>
      <c r="E46" s="226"/>
      <c r="F46" s="226" t="str">
        <f>IF(ROW()&lt;=B$3,INDEX(FP!G:G,B$2+ROW()-1),"")</f>
        <v/>
      </c>
      <c r="G46" s="226"/>
      <c r="H46" s="227" t="str">
        <f>IF(ROW()&lt;=B$3,INDEX(FP!C:C,B$2+ROW()-1),"")</f>
        <v/>
      </c>
      <c r="I46" s="228" t="str">
        <f t="shared" si="3"/>
        <v/>
      </c>
      <c r="J46" s="228" t="str">
        <f t="shared" si="4"/>
        <v/>
      </c>
      <c r="K46" s="110" t="str">
        <f t="shared" si="2"/>
        <v/>
      </c>
      <c r="L46" s="101">
        <v>99</v>
      </c>
      <c r="M46" s="96" t="s">
        <v>236</v>
      </c>
      <c r="N46" s="95" t="s">
        <v>275</v>
      </c>
      <c r="O46" s="88"/>
      <c r="P46" s="88"/>
      <c r="Q46" s="88"/>
      <c r="R46" s="88"/>
      <c r="S46" s="88"/>
      <c r="T46" s="88"/>
      <c r="Y46" s="88"/>
    </row>
    <row r="47" spans="1:25" s="6" customFormat="1" ht="12" hidden="1" thickBot="1" x14ac:dyDescent="0.25">
      <c r="A47" s="227" t="str">
        <f>IF(ROW()&lt;=B$3,INDEX(FP!F:F,B$2+ROW()-1)&amp;" - "&amp;INDEX(FP!C:C,B$2+ROW()-1),"")</f>
        <v/>
      </c>
      <c r="B47" s="227"/>
      <c r="C47" s="232" t="str">
        <f>IF(ROW()&lt;=B$3,INDEX(FP!E:E,B$2+ROW()-1),"")</f>
        <v/>
      </c>
      <c r="D47" s="226" t="str">
        <f>IF(ROW()&lt;=B$3,INDEX(FP!F:F,B$2+ROW()-1),"")</f>
        <v/>
      </c>
      <c r="E47" s="226"/>
      <c r="F47" s="226" t="str">
        <f>IF(ROW()&lt;=B$3,INDEX(FP!G:G,B$2+ROW()-1),"")</f>
        <v/>
      </c>
      <c r="G47" s="226"/>
      <c r="H47" s="227" t="str">
        <f>IF(ROW()&lt;=B$3,INDEX(FP!C:C,B$2+ROW()-1),"")</f>
        <v/>
      </c>
      <c r="I47" s="228" t="str">
        <f t="shared" si="3"/>
        <v/>
      </c>
      <c r="J47" s="228" t="str">
        <f t="shared" si="4"/>
        <v/>
      </c>
      <c r="K47" s="110" t="str">
        <f t="shared" si="2"/>
        <v/>
      </c>
      <c r="L47" s="101">
        <v>99</v>
      </c>
      <c r="M47" s="94" t="str">
        <f>$A46</f>
        <v/>
      </c>
      <c r="N47" s="94">
        <v>99</v>
      </c>
      <c r="O47" s="88"/>
      <c r="P47" s="88"/>
      <c r="Q47" s="88"/>
      <c r="R47" s="88"/>
      <c r="S47" s="88"/>
      <c r="T47" s="88"/>
      <c r="Y47" s="88"/>
    </row>
    <row r="48" spans="1:25" s="6" customFormat="1" ht="12" hidden="1" thickBot="1" x14ac:dyDescent="0.25">
      <c r="A48" s="227" t="str">
        <f>IF(ROW()&lt;=B$3,INDEX(FP!F:F,B$2+ROW()-1)&amp;" - "&amp;INDEX(FP!C:C,B$2+ROW()-1),"")</f>
        <v/>
      </c>
      <c r="B48" s="227"/>
      <c r="C48" s="232" t="str">
        <f>IF(ROW()&lt;=B$3,INDEX(FP!E:E,B$2+ROW()-1),"")</f>
        <v/>
      </c>
      <c r="D48" s="226" t="str">
        <f>IF(ROW()&lt;=B$3,INDEX(FP!F:F,B$2+ROW()-1),"")</f>
        <v/>
      </c>
      <c r="E48" s="226"/>
      <c r="F48" s="226" t="str">
        <f>IF(ROW()&lt;=B$3,INDEX(FP!G:G,B$2+ROW()-1),"")</f>
        <v/>
      </c>
      <c r="G48" s="226"/>
      <c r="H48" s="227" t="str">
        <f>IF(ROW()&lt;=B$3,INDEX(FP!C:C,B$2+ROW()-1),"")</f>
        <v/>
      </c>
      <c r="I48" s="228" t="str">
        <f t="shared" si="3"/>
        <v/>
      </c>
      <c r="J48" s="228" t="str">
        <f t="shared" si="4"/>
        <v/>
      </c>
      <c r="K48" s="110" t="str">
        <f t="shared" si="2"/>
        <v/>
      </c>
      <c r="L48" s="101">
        <v>99</v>
      </c>
      <c r="M48" s="102" t="s">
        <v>236</v>
      </c>
      <c r="N48" s="103" t="s">
        <v>275</v>
      </c>
      <c r="O48" s="88"/>
      <c r="P48" s="88"/>
      <c r="Q48" s="88"/>
      <c r="R48" s="88"/>
      <c r="W48" s="88"/>
      <c r="X48" s="88"/>
      <c r="Y48" s="88"/>
    </row>
    <row r="49" spans="1:25" s="6" customFormat="1" ht="12" hidden="1" thickBot="1" x14ac:dyDescent="0.25">
      <c r="A49" s="227" t="str">
        <f>IF(ROW()&lt;=B$3,INDEX(FP!F:F,B$2+ROW()-1)&amp;" - "&amp;INDEX(FP!C:C,B$2+ROW()-1),"")</f>
        <v/>
      </c>
      <c r="B49" s="227"/>
      <c r="C49" s="232" t="str">
        <f>IF(ROW()&lt;=B$3,INDEX(FP!E:E,B$2+ROW()-1),"")</f>
        <v/>
      </c>
      <c r="D49" s="226" t="str">
        <f>IF(ROW()&lt;=B$3,INDEX(FP!F:F,B$2+ROW()-1),"")</f>
        <v/>
      </c>
      <c r="E49" s="226"/>
      <c r="F49" s="226" t="str">
        <f>IF(ROW()&lt;=B$3,INDEX(FP!G:G,B$2+ROW()-1),"")</f>
        <v/>
      </c>
      <c r="G49" s="226"/>
      <c r="H49" s="227" t="str">
        <f>IF(ROW()&lt;=B$3,INDEX(FP!C:C,B$2+ROW()-1),"")</f>
        <v/>
      </c>
      <c r="I49" s="228" t="str">
        <f t="shared" si="3"/>
        <v/>
      </c>
      <c r="J49" s="228" t="str">
        <f t="shared" si="4"/>
        <v/>
      </c>
      <c r="K49" s="110" t="str">
        <f t="shared" si="2"/>
        <v/>
      </c>
      <c r="L49" s="101">
        <v>99</v>
      </c>
      <c r="M49" s="104" t="str">
        <f>$A48</f>
        <v/>
      </c>
      <c r="N49" s="105">
        <v>99</v>
      </c>
      <c r="O49" s="88"/>
      <c r="P49" s="88"/>
      <c r="U49" s="88"/>
      <c r="V49" s="88"/>
      <c r="W49" s="88"/>
      <c r="X49" s="88"/>
      <c r="Y49" s="88"/>
    </row>
    <row r="50" spans="1:25" s="6" customFormat="1" ht="12" hidden="1" thickBot="1" x14ac:dyDescent="0.25">
      <c r="A50" s="227" t="str">
        <f>IF(ROW()&lt;=B$3,INDEX(FP!F:F,B$2+ROW()-1)&amp;" - "&amp;INDEX(FP!C:C,B$2+ROW()-1),"")</f>
        <v/>
      </c>
      <c r="B50" s="227"/>
      <c r="C50" s="232" t="str">
        <f>IF(ROW()&lt;=B$3,INDEX(FP!E:E,B$2+ROW()-1),"")</f>
        <v/>
      </c>
      <c r="D50" s="226" t="str">
        <f>IF(ROW()&lt;=B$3,INDEX(FP!F:F,B$2+ROW()-1),"")</f>
        <v/>
      </c>
      <c r="E50" s="226"/>
      <c r="F50" s="226" t="str">
        <f>IF(ROW()&lt;=B$3,INDEX(FP!G:G,B$2+ROW()-1),"")</f>
        <v/>
      </c>
      <c r="G50" s="226"/>
      <c r="H50" s="227" t="str">
        <f>IF(ROW()&lt;=B$3,INDEX(FP!C:C,B$2+ROW()-1),"")</f>
        <v/>
      </c>
      <c r="I50" s="228" t="str">
        <f t="shared" si="3"/>
        <v/>
      </c>
      <c r="J50" s="228" t="str">
        <f t="shared" si="4"/>
        <v/>
      </c>
      <c r="K50" s="110" t="str">
        <f t="shared" si="2"/>
        <v/>
      </c>
      <c r="L50" s="101">
        <v>99</v>
      </c>
      <c r="M50" s="96" t="s">
        <v>236</v>
      </c>
      <c r="N50" s="95" t="s">
        <v>275</v>
      </c>
      <c r="S50" s="88"/>
      <c r="T50" s="88"/>
      <c r="U50" s="88"/>
      <c r="V50" s="88"/>
      <c r="W50" s="88"/>
      <c r="X50" s="88"/>
      <c r="Y50" s="88"/>
    </row>
    <row r="51" spans="1:25" s="6" customFormat="1" ht="12" hidden="1" thickBot="1" x14ac:dyDescent="0.25">
      <c r="A51" s="227" t="str">
        <f>IF(ROW()&lt;=B$3,INDEX(FP!F:F,B$2+ROW()-1)&amp;" - "&amp;INDEX(FP!C:C,B$2+ROW()-1),"")</f>
        <v/>
      </c>
      <c r="B51" s="227"/>
      <c r="C51" s="232" t="str">
        <f>IF(ROW()&lt;=B$3,INDEX(FP!E:E,B$2+ROW()-1),"")</f>
        <v/>
      </c>
      <c r="D51" s="226" t="str">
        <f>IF(ROW()&lt;=B$3,INDEX(FP!F:F,B$2+ROW()-1),"")</f>
        <v/>
      </c>
      <c r="E51" s="226"/>
      <c r="F51" s="226" t="str">
        <f>IF(ROW()&lt;=B$3,INDEX(FP!G:G,B$2+ROW()-1),"")</f>
        <v/>
      </c>
      <c r="G51" s="226"/>
      <c r="H51" s="227" t="str">
        <f>IF(ROW()&lt;=B$3,INDEX(FP!C:C,B$2+ROW()-1),"")</f>
        <v/>
      </c>
      <c r="I51" s="228" t="str">
        <f t="shared" si="3"/>
        <v/>
      </c>
      <c r="J51" s="228" t="str">
        <f t="shared" si="4"/>
        <v/>
      </c>
      <c r="K51" s="110" t="str">
        <f t="shared" si="2"/>
        <v/>
      </c>
      <c r="L51" s="101">
        <v>99</v>
      </c>
      <c r="M51" s="94" t="str">
        <f>$A50</f>
        <v/>
      </c>
      <c r="N51" s="94">
        <v>99</v>
      </c>
      <c r="Q51" s="88"/>
      <c r="R51" s="88"/>
      <c r="S51" s="88"/>
      <c r="T51" s="88"/>
      <c r="U51" s="88"/>
      <c r="V51" s="88"/>
      <c r="W51" s="88"/>
      <c r="X51" s="88"/>
      <c r="Y51" s="88"/>
    </row>
    <row r="52" spans="1:25" s="6" customFormat="1" ht="12" hidden="1" thickBot="1" x14ac:dyDescent="0.25">
      <c r="A52" s="227" t="str">
        <f>IF(ROW()&lt;=B$3,INDEX(FP!F:F,B$2+ROW()-1)&amp;" - "&amp;INDEX(FP!C:C,B$2+ROW()-1),"")</f>
        <v/>
      </c>
      <c r="B52" s="227"/>
      <c r="C52" s="232" t="str">
        <f>IF(ROW()&lt;=B$3,INDEX(FP!E:E,B$2+ROW()-1),"")</f>
        <v/>
      </c>
      <c r="D52" s="226" t="str">
        <f>IF(ROW()&lt;=B$3,INDEX(FP!F:F,B$2+ROW()-1),"")</f>
        <v/>
      </c>
      <c r="E52" s="226"/>
      <c r="F52" s="226" t="str">
        <f>IF(ROW()&lt;=B$3,INDEX(FP!G:G,B$2+ROW()-1),"")</f>
        <v/>
      </c>
      <c r="G52" s="226"/>
      <c r="H52" s="227" t="str">
        <f>IF(ROW()&lt;=B$3,INDEX(FP!C:C,B$2+ROW()-1),"")</f>
        <v/>
      </c>
      <c r="I52" s="228" t="str">
        <f t="shared" si="3"/>
        <v/>
      </c>
      <c r="J52" s="228" t="str">
        <f t="shared" si="4"/>
        <v/>
      </c>
      <c r="K52" s="110" t="str">
        <f t="shared" si="2"/>
        <v/>
      </c>
      <c r="L52" s="101">
        <v>99</v>
      </c>
      <c r="M52" s="102" t="s">
        <v>236</v>
      </c>
      <c r="N52" s="103" t="s">
        <v>275</v>
      </c>
      <c r="O52" s="88"/>
      <c r="P52" s="88"/>
      <c r="Q52" s="88"/>
      <c r="R52" s="88"/>
      <c r="S52" s="88"/>
      <c r="T52" s="88"/>
      <c r="U52" s="88"/>
      <c r="V52" s="88"/>
      <c r="W52" s="88"/>
      <c r="X52" s="88"/>
      <c r="Y52" s="88"/>
    </row>
    <row r="53" spans="1:25" s="6" customFormat="1" ht="12" hidden="1" thickBot="1" x14ac:dyDescent="0.25">
      <c r="A53" s="227" t="str">
        <f>IF(ROW()&lt;=B$3,INDEX(FP!F:F,B$2+ROW()-1)&amp;" - "&amp;INDEX(FP!C:C,B$2+ROW()-1),"")</f>
        <v/>
      </c>
      <c r="B53" s="227"/>
      <c r="C53" s="232" t="str">
        <f>IF(ROW()&lt;=B$3,INDEX(FP!E:E,B$2+ROW()-1),"")</f>
        <v/>
      </c>
      <c r="D53" s="226" t="str">
        <f>IF(ROW()&lt;=B$3,INDEX(FP!F:F,B$2+ROW()-1),"")</f>
        <v/>
      </c>
      <c r="E53" s="226"/>
      <c r="F53" s="226" t="str">
        <f>IF(ROW()&lt;=B$3,INDEX(FP!G:G,B$2+ROW()-1),"")</f>
        <v/>
      </c>
      <c r="G53" s="226"/>
      <c r="H53" s="227" t="str">
        <f>IF(ROW()&lt;=B$3,INDEX(FP!C:C,B$2+ROW()-1),"")</f>
        <v/>
      </c>
      <c r="I53" s="228" t="str">
        <f t="shared" si="3"/>
        <v/>
      </c>
      <c r="J53" s="228"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2" hidden="1" thickBot="1" x14ac:dyDescent="0.25">
      <c r="A54" s="227" t="str">
        <f>IF(ROW()&lt;=B$3,INDEX(FP!F:F,B$2+ROW()-1)&amp;" - "&amp;INDEX(FP!C:C,B$2+ROW()-1),"")</f>
        <v/>
      </c>
      <c r="B54" s="227"/>
      <c r="C54" s="232" t="str">
        <f>IF(ROW()&lt;=B$3,INDEX(FP!E:E,B$2+ROW()-1),"")</f>
        <v/>
      </c>
      <c r="D54" s="226" t="str">
        <f>IF(ROW()&lt;=B$3,INDEX(FP!F:F,B$2+ROW()-1),"")</f>
        <v/>
      </c>
      <c r="E54" s="226"/>
      <c r="F54" s="226" t="str">
        <f>IF(ROW()&lt;=B$3,INDEX(FP!G:G,B$2+ROW()-1),"")</f>
        <v/>
      </c>
      <c r="G54" s="226"/>
      <c r="H54" s="227" t="str">
        <f>IF(ROW()&lt;=B$3,INDEX(FP!C:C,B$2+ROW()-1),"")</f>
        <v/>
      </c>
      <c r="I54" s="228" t="str">
        <f t="shared" si="3"/>
        <v/>
      </c>
      <c r="J54" s="228" t="str">
        <f t="shared" si="4"/>
        <v/>
      </c>
      <c r="K54" s="110" t="str">
        <f t="shared" si="2"/>
        <v/>
      </c>
      <c r="L54" s="101">
        <v>99</v>
      </c>
      <c r="M54" s="96" t="s">
        <v>236</v>
      </c>
      <c r="N54" s="95" t="s">
        <v>275</v>
      </c>
      <c r="O54" s="88"/>
      <c r="P54" s="88"/>
      <c r="Q54" s="88"/>
      <c r="R54" s="88"/>
      <c r="S54" s="88"/>
      <c r="T54" s="88"/>
      <c r="U54" s="88"/>
      <c r="V54" s="88"/>
      <c r="W54" s="88"/>
      <c r="X54" s="88"/>
      <c r="Y54" s="88"/>
    </row>
    <row r="55" spans="1:25" s="6" customFormat="1" ht="12" hidden="1" thickBot="1" x14ac:dyDescent="0.25">
      <c r="A55" s="227" t="str">
        <f>IF(ROW()&lt;=B$3,INDEX(FP!F:F,B$2+ROW()-1)&amp;" - "&amp;INDEX(FP!C:C,B$2+ROW()-1),"")</f>
        <v/>
      </c>
      <c r="B55" s="227"/>
      <c r="C55" s="232" t="str">
        <f>IF(ROW()&lt;=B$3,INDEX(FP!E:E,B$2+ROW()-1),"")</f>
        <v/>
      </c>
      <c r="D55" s="226" t="str">
        <f>IF(ROW()&lt;=B$3,INDEX(FP!F:F,B$2+ROW()-1),"")</f>
        <v/>
      </c>
      <c r="E55" s="226"/>
      <c r="F55" s="226" t="str">
        <f>IF(ROW()&lt;=B$3,INDEX(FP!G:G,B$2+ROW()-1),"")</f>
        <v/>
      </c>
      <c r="G55" s="226"/>
      <c r="H55" s="227" t="str">
        <f>IF(ROW()&lt;=B$3,INDEX(FP!C:C,B$2+ROW()-1),"")</f>
        <v/>
      </c>
      <c r="I55" s="228" t="str">
        <f t="shared" si="3"/>
        <v/>
      </c>
      <c r="J55" s="228"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2" hidden="1" thickBot="1" x14ac:dyDescent="0.25">
      <c r="A56" s="227" t="str">
        <f>IF(ROW()&lt;=B$3,INDEX(FP!F:F,B$2+ROW()-1)&amp;" - "&amp;INDEX(FP!C:C,B$2+ROW()-1),"")</f>
        <v/>
      </c>
      <c r="B56" s="227"/>
      <c r="C56" s="232" t="str">
        <f>IF(ROW()&lt;=B$3,INDEX(FP!E:E,B$2+ROW()-1),"")</f>
        <v/>
      </c>
      <c r="D56" s="226" t="str">
        <f>IF(ROW()&lt;=B$3,INDEX(FP!F:F,B$2+ROW()-1),"")</f>
        <v/>
      </c>
      <c r="E56" s="226"/>
      <c r="F56" s="226" t="str">
        <f>IF(ROW()&lt;=B$3,INDEX(FP!G:G,B$2+ROW()-1),"")</f>
        <v/>
      </c>
      <c r="G56" s="226"/>
      <c r="H56" s="227" t="str">
        <f>IF(ROW()&lt;=B$3,INDEX(FP!C:C,B$2+ROW()-1),"")</f>
        <v/>
      </c>
      <c r="I56" s="228" t="str">
        <f t="shared" si="3"/>
        <v/>
      </c>
      <c r="J56" s="228" t="str">
        <f t="shared" si="4"/>
        <v/>
      </c>
      <c r="K56" s="110" t="str">
        <f t="shared" si="2"/>
        <v/>
      </c>
      <c r="L56" s="101">
        <v>99</v>
      </c>
      <c r="M56" s="102" t="s">
        <v>236</v>
      </c>
      <c r="N56" s="103" t="s">
        <v>275</v>
      </c>
      <c r="O56" s="88"/>
      <c r="P56" s="88"/>
      <c r="Q56" s="88"/>
      <c r="R56" s="88"/>
      <c r="S56" s="88"/>
      <c r="T56" s="88"/>
      <c r="U56" s="88"/>
      <c r="V56" s="88"/>
      <c r="W56" s="88"/>
      <c r="X56" s="88"/>
      <c r="Y56" s="88"/>
    </row>
    <row r="57" spans="1:25" s="6" customFormat="1" ht="12" hidden="1" thickBot="1" x14ac:dyDescent="0.25">
      <c r="A57" s="227" t="str">
        <f>IF(ROW()&lt;=B$3,INDEX(FP!F:F,B$2+ROW()-1)&amp;" - "&amp;INDEX(FP!C:C,B$2+ROW()-1),"")</f>
        <v/>
      </c>
      <c r="B57" s="227"/>
      <c r="C57" s="232" t="str">
        <f>IF(ROW()&lt;=B$3,INDEX(FP!E:E,B$2+ROW()-1),"")</f>
        <v/>
      </c>
      <c r="D57" s="226" t="str">
        <f>IF(ROW()&lt;=B$3,INDEX(FP!F:F,B$2+ROW()-1),"")</f>
        <v/>
      </c>
      <c r="E57" s="226"/>
      <c r="F57" s="226" t="str">
        <f>IF(ROW()&lt;=B$3,INDEX(FP!G:G,B$2+ROW()-1),"")</f>
        <v/>
      </c>
      <c r="G57" s="226"/>
      <c r="H57" s="227" t="str">
        <f>IF(ROW()&lt;=B$3,INDEX(FP!C:C,B$2+ROW()-1),"")</f>
        <v/>
      </c>
      <c r="I57" s="228" t="str">
        <f t="shared" si="3"/>
        <v/>
      </c>
      <c r="J57" s="228"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2" hidden="1" thickBot="1" x14ac:dyDescent="0.25">
      <c r="A58" s="227" t="str">
        <f>IF(ROW()&lt;=B$3,INDEX(FP!F:F,B$2+ROW()-1)&amp;" - "&amp;INDEX(FP!C:C,B$2+ROW()-1),"")</f>
        <v/>
      </c>
      <c r="B58" s="227"/>
      <c r="C58" s="232" t="str">
        <f>IF(ROW()&lt;=B$3,INDEX(FP!E:E,B$2+ROW()-1),"")</f>
        <v/>
      </c>
      <c r="D58" s="226" t="str">
        <f>IF(ROW()&lt;=B$3,INDEX(FP!F:F,B$2+ROW()-1),"")</f>
        <v/>
      </c>
      <c r="E58" s="226"/>
      <c r="F58" s="226" t="str">
        <f>IF(ROW()&lt;=B$3,INDEX(FP!G:G,B$2+ROW()-1),"")</f>
        <v/>
      </c>
      <c r="G58" s="226"/>
      <c r="H58" s="227" t="str">
        <f>IF(ROW()&lt;=B$3,INDEX(FP!C:C,B$2+ROW()-1),"")</f>
        <v/>
      </c>
      <c r="I58" s="228" t="str">
        <f t="shared" si="3"/>
        <v/>
      </c>
      <c r="J58" s="228" t="str">
        <f t="shared" si="4"/>
        <v/>
      </c>
      <c r="K58" s="110" t="str">
        <f t="shared" si="2"/>
        <v/>
      </c>
      <c r="L58" s="101">
        <v>99</v>
      </c>
      <c r="M58" s="96" t="s">
        <v>236</v>
      </c>
      <c r="N58" s="95" t="s">
        <v>275</v>
      </c>
      <c r="O58" s="88"/>
      <c r="P58" s="88"/>
      <c r="Q58" s="88"/>
      <c r="R58" s="88"/>
      <c r="S58" s="88"/>
      <c r="T58" s="88"/>
      <c r="U58" s="88"/>
      <c r="V58" s="88"/>
      <c r="W58" s="88"/>
      <c r="X58" s="88"/>
      <c r="Y58" s="88"/>
    </row>
    <row r="59" spans="1:25" s="6" customFormat="1" ht="12" hidden="1" thickBot="1" x14ac:dyDescent="0.25">
      <c r="A59" s="227" t="str">
        <f>IF(ROW()&lt;=B$3,INDEX(FP!F:F,B$2+ROW()-1)&amp;" - "&amp;INDEX(FP!C:C,B$2+ROW()-1),"")</f>
        <v/>
      </c>
      <c r="B59" s="227"/>
      <c r="C59" s="232" t="str">
        <f>IF(ROW()&lt;=B$3,INDEX(FP!E:E,B$2+ROW()-1),"")</f>
        <v/>
      </c>
      <c r="D59" s="226" t="str">
        <f>IF(ROW()&lt;=B$3,INDEX(FP!F:F,B$2+ROW()-1),"")</f>
        <v/>
      </c>
      <c r="E59" s="226"/>
      <c r="F59" s="226" t="str">
        <f>IF(ROW()&lt;=B$3,INDEX(FP!G:G,B$2+ROW()-1),"")</f>
        <v/>
      </c>
      <c r="G59" s="226"/>
      <c r="H59" s="227" t="str">
        <f>IF(ROW()&lt;=B$3,INDEX(FP!C:C,B$2+ROW()-1),"")</f>
        <v/>
      </c>
      <c r="I59" s="228" t="str">
        <f t="shared" si="3"/>
        <v/>
      </c>
      <c r="J59" s="228"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2" hidden="1" thickBot="1" x14ac:dyDescent="0.25">
      <c r="A60" s="227" t="str">
        <f>IF(ROW()&lt;=B$3,INDEX(FP!F:F,B$2+ROW()-1)&amp;" - "&amp;INDEX(FP!C:C,B$2+ROW()-1),"")</f>
        <v/>
      </c>
      <c r="B60" s="227"/>
      <c r="C60" s="232" t="str">
        <f>IF(ROW()&lt;=B$3,INDEX(FP!E:E,B$2+ROW()-1),"")</f>
        <v/>
      </c>
      <c r="D60" s="226" t="str">
        <f>IF(ROW()&lt;=B$3,INDEX(FP!F:F,B$2+ROW()-1),"")</f>
        <v/>
      </c>
      <c r="E60" s="226"/>
      <c r="F60" s="226" t="str">
        <f>IF(ROW()&lt;=B$3,INDEX(FP!G:G,B$2+ROW()-1),"")</f>
        <v/>
      </c>
      <c r="G60" s="226"/>
      <c r="H60" s="227" t="str">
        <f>IF(ROW()&lt;=B$3,INDEX(FP!C:C,B$2+ROW()-1),"")</f>
        <v/>
      </c>
      <c r="I60" s="228" t="str">
        <f t="shared" si="3"/>
        <v/>
      </c>
      <c r="J60" s="228" t="str">
        <f t="shared" si="4"/>
        <v/>
      </c>
      <c r="K60" s="110" t="str">
        <f t="shared" si="2"/>
        <v/>
      </c>
      <c r="L60" s="101">
        <v>99</v>
      </c>
      <c r="M60" s="102" t="s">
        <v>236</v>
      </c>
      <c r="N60" s="103" t="s">
        <v>275</v>
      </c>
      <c r="O60" s="88"/>
      <c r="P60" s="88"/>
      <c r="Q60" s="88"/>
      <c r="R60" s="88"/>
      <c r="S60" s="88"/>
      <c r="T60" s="88"/>
      <c r="U60" s="88"/>
      <c r="V60" s="88"/>
      <c r="W60" s="88"/>
      <c r="X60" s="88"/>
      <c r="Y60" s="88"/>
    </row>
    <row r="61" spans="1:25" s="6" customFormat="1" ht="12" hidden="1" thickBot="1" x14ac:dyDescent="0.25">
      <c r="A61" s="227" t="str">
        <f>IF(ROW()&lt;=B$3,INDEX(FP!F:F,B$2+ROW()-1)&amp;" - "&amp;INDEX(FP!C:C,B$2+ROW()-1),"")</f>
        <v/>
      </c>
      <c r="B61" s="227"/>
      <c r="C61" s="232" t="str">
        <f>IF(ROW()&lt;=B$3,INDEX(FP!E:E,B$2+ROW()-1),"")</f>
        <v/>
      </c>
      <c r="D61" s="226" t="str">
        <f>IF(ROW()&lt;=B$3,INDEX(FP!F:F,B$2+ROW()-1),"")</f>
        <v/>
      </c>
      <c r="E61" s="226"/>
      <c r="F61" s="226" t="str">
        <f>IF(ROW()&lt;=B$3,INDEX(FP!G:G,B$2+ROW()-1),"")</f>
        <v/>
      </c>
      <c r="G61" s="226"/>
      <c r="H61" s="227" t="str">
        <f>IF(ROW()&lt;=B$3,INDEX(FP!C:C,B$2+ROW()-1),"")</f>
        <v/>
      </c>
      <c r="I61" s="228" t="str">
        <f t="shared" si="3"/>
        <v/>
      </c>
      <c r="J61" s="228"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2" hidden="1" thickBot="1" x14ac:dyDescent="0.25">
      <c r="A62" s="227" t="str">
        <f>IF(ROW()&lt;=B$3,INDEX(FP!F:F,B$2+ROW()-1)&amp;" - "&amp;INDEX(FP!C:C,B$2+ROW()-1),"")</f>
        <v/>
      </c>
      <c r="B62" s="227"/>
      <c r="C62" s="232" t="str">
        <f>IF(ROW()&lt;=B$3,INDEX(FP!E:E,B$2+ROW()-1),"")</f>
        <v/>
      </c>
      <c r="D62" s="226" t="str">
        <f>IF(ROW()&lt;=B$3,INDEX(FP!F:F,B$2+ROW()-1),"")</f>
        <v/>
      </c>
      <c r="E62" s="226"/>
      <c r="F62" s="226" t="str">
        <f>IF(ROW()&lt;=B$3,INDEX(FP!G:G,B$2+ROW()-1),"")</f>
        <v/>
      </c>
      <c r="G62" s="226"/>
      <c r="H62" s="227" t="str">
        <f>IF(ROW()&lt;=B$3,INDEX(FP!C:C,B$2+ROW()-1),"")</f>
        <v/>
      </c>
      <c r="I62" s="228" t="str">
        <f t="shared" si="3"/>
        <v/>
      </c>
      <c r="J62" s="228" t="str">
        <f t="shared" si="4"/>
        <v/>
      </c>
      <c r="K62" s="110" t="str">
        <f t="shared" si="2"/>
        <v/>
      </c>
      <c r="L62" s="101">
        <v>99</v>
      </c>
      <c r="M62" s="96" t="s">
        <v>236</v>
      </c>
      <c r="N62" s="95" t="s">
        <v>275</v>
      </c>
      <c r="O62" s="88"/>
      <c r="P62" s="88"/>
      <c r="Q62" s="88"/>
      <c r="R62" s="88"/>
      <c r="S62" s="88"/>
      <c r="T62" s="88"/>
      <c r="U62" s="88"/>
      <c r="V62" s="88"/>
      <c r="W62" s="88"/>
      <c r="X62" s="88"/>
      <c r="Y62" s="88"/>
    </row>
    <row r="63" spans="1:25" s="6" customFormat="1" ht="12" hidden="1" thickBot="1" x14ac:dyDescent="0.25">
      <c r="A63" s="227" t="str">
        <f>IF(ROW()&lt;=B$3,INDEX(FP!F:F,B$2+ROW()-1)&amp;" - "&amp;INDEX(FP!C:C,B$2+ROW()-1),"")</f>
        <v/>
      </c>
      <c r="B63" s="227"/>
      <c r="C63" s="232" t="str">
        <f>IF(ROW()&lt;=B$3,INDEX(FP!E:E,B$2+ROW()-1),"")</f>
        <v/>
      </c>
      <c r="D63" s="226" t="str">
        <f>IF(ROW()&lt;=B$3,INDEX(FP!F:F,B$2+ROW()-1),"")</f>
        <v/>
      </c>
      <c r="E63" s="226"/>
      <c r="F63" s="226" t="str">
        <f>IF(ROW()&lt;=B$3,INDEX(FP!G:G,B$2+ROW()-1),"")</f>
        <v/>
      </c>
      <c r="G63" s="226"/>
      <c r="H63" s="227" t="str">
        <f>IF(ROW()&lt;=B$3,INDEX(FP!C:C,B$2+ROW()-1),"")</f>
        <v/>
      </c>
      <c r="I63" s="228" t="str">
        <f t="shared" si="3"/>
        <v/>
      </c>
      <c r="J63" s="228"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2" hidden="1" thickBot="1" x14ac:dyDescent="0.25">
      <c r="A64" s="227" t="str">
        <f>IF(ROW()&lt;=B$3,INDEX(FP!F:F,B$2+ROW()-1)&amp;" - "&amp;INDEX(FP!C:C,B$2+ROW()-1),"")</f>
        <v/>
      </c>
      <c r="B64" s="227"/>
      <c r="C64" s="232" t="str">
        <f>IF(ROW()&lt;=B$3,INDEX(FP!E:E,B$2+ROW()-1),"")</f>
        <v/>
      </c>
      <c r="D64" s="226" t="str">
        <f>IF(ROW()&lt;=B$3,INDEX(FP!F:F,B$2+ROW()-1),"")</f>
        <v/>
      </c>
      <c r="E64" s="226"/>
      <c r="F64" s="226" t="str">
        <f>IF(ROW()&lt;=B$3,INDEX(FP!G:G,B$2+ROW()-1),"")</f>
        <v/>
      </c>
      <c r="G64" s="226"/>
      <c r="H64" s="227" t="str">
        <f>IF(ROW()&lt;=B$3,INDEX(FP!C:C,B$2+ROW()-1),"")</f>
        <v/>
      </c>
      <c r="I64" s="228" t="str">
        <f t="shared" si="3"/>
        <v/>
      </c>
      <c r="J64" s="228" t="str">
        <f t="shared" si="4"/>
        <v/>
      </c>
      <c r="K64" s="110" t="str">
        <f t="shared" si="2"/>
        <v/>
      </c>
      <c r="L64" s="101">
        <v>99</v>
      </c>
      <c r="M64" s="102" t="s">
        <v>236</v>
      </c>
      <c r="N64" s="103" t="s">
        <v>275</v>
      </c>
      <c r="O64" s="88"/>
      <c r="P64" s="88"/>
      <c r="Q64" s="88"/>
      <c r="R64" s="88"/>
      <c r="S64" s="88"/>
      <c r="T64" s="88"/>
      <c r="U64" s="88"/>
      <c r="V64" s="88"/>
      <c r="W64" s="88"/>
      <c r="X64" s="88"/>
      <c r="Y64" s="88"/>
    </row>
    <row r="65" spans="1:25" s="6" customFormat="1" ht="12" hidden="1" thickBot="1" x14ac:dyDescent="0.25">
      <c r="A65" s="227" t="str">
        <f>IF(ROW()&lt;=B$3,INDEX(FP!F:F,B$2+ROW()-1)&amp;" - "&amp;INDEX(FP!C:C,B$2+ROW()-1),"")</f>
        <v/>
      </c>
      <c r="B65" s="227"/>
      <c r="C65" s="232" t="str">
        <f>IF(ROW()&lt;=B$3,INDEX(FP!E:E,B$2+ROW()-1),"")</f>
        <v/>
      </c>
      <c r="D65" s="226" t="str">
        <f>IF(ROW()&lt;=B$3,INDEX(FP!F:F,B$2+ROW()-1),"")</f>
        <v/>
      </c>
      <c r="E65" s="226"/>
      <c r="F65" s="226" t="str">
        <f>IF(ROW()&lt;=B$3,INDEX(FP!G:G,B$2+ROW()-1),"")</f>
        <v/>
      </c>
      <c r="G65" s="226"/>
      <c r="H65" s="227" t="str">
        <f>IF(ROW()&lt;=B$3,INDEX(FP!C:C,B$2+ROW()-1),"")</f>
        <v/>
      </c>
      <c r="I65" s="228" t="str">
        <f t="shared" si="3"/>
        <v/>
      </c>
      <c r="J65" s="228"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2" hidden="1" thickBot="1" x14ac:dyDescent="0.25">
      <c r="A66" s="227" t="str">
        <f>IF(ROW()&lt;=B$3,INDEX(FP!F:F,B$2+ROW()-1)&amp;" - "&amp;INDEX(FP!C:C,B$2+ROW()-1),"")</f>
        <v/>
      </c>
      <c r="B66" s="227"/>
      <c r="C66" s="232" t="str">
        <f>IF(ROW()&lt;=B$3,INDEX(FP!E:E,B$2+ROW()-1),"")</f>
        <v/>
      </c>
      <c r="D66" s="226" t="str">
        <f>IF(ROW()&lt;=B$3,INDEX(FP!F:F,B$2+ROW()-1),"")</f>
        <v/>
      </c>
      <c r="E66" s="226"/>
      <c r="F66" s="226" t="str">
        <f>IF(ROW()&lt;=B$3,INDEX(FP!G:G,B$2+ROW()-1),"")</f>
        <v/>
      </c>
      <c r="G66" s="226"/>
      <c r="H66" s="227" t="str">
        <f>IF(ROW()&lt;=B$3,INDEX(FP!C:C,B$2+ROW()-1),"")</f>
        <v/>
      </c>
      <c r="I66" s="228" t="str">
        <f t="shared" si="3"/>
        <v/>
      </c>
      <c r="J66" s="228" t="str">
        <f t="shared" si="5"/>
        <v/>
      </c>
      <c r="K66" s="110" t="str">
        <f t="shared" si="2"/>
        <v/>
      </c>
      <c r="L66" s="101">
        <v>99</v>
      </c>
      <c r="M66" s="96" t="s">
        <v>236</v>
      </c>
      <c r="N66" s="95" t="s">
        <v>275</v>
      </c>
      <c r="O66" s="88"/>
      <c r="P66" s="88"/>
      <c r="Q66" s="88"/>
      <c r="R66" s="88"/>
      <c r="S66" s="88"/>
      <c r="T66" s="88"/>
      <c r="U66" s="88"/>
      <c r="V66" s="88"/>
      <c r="W66" s="88"/>
      <c r="X66" s="88"/>
      <c r="Y66" s="88"/>
    </row>
    <row r="67" spans="1:25" s="6" customFormat="1" ht="12" hidden="1" thickBot="1" x14ac:dyDescent="0.25">
      <c r="A67" s="227" t="str">
        <f>IF(ROW()&lt;=B$3,INDEX(FP!F:F,B$2+ROW()-1)&amp;" - "&amp;INDEX(FP!C:C,B$2+ROW()-1),"")</f>
        <v/>
      </c>
      <c r="B67" s="227"/>
      <c r="C67" s="232" t="str">
        <f>IF(ROW()&lt;=B$3,INDEX(FP!E:E,B$2+ROW()-1),"")</f>
        <v/>
      </c>
      <c r="D67" s="226" t="str">
        <f>IF(ROW()&lt;=B$3,INDEX(FP!F:F,B$2+ROW()-1),"")</f>
        <v/>
      </c>
      <c r="E67" s="226"/>
      <c r="F67" s="226" t="str">
        <f>IF(ROW()&lt;=B$3,INDEX(FP!G:G,B$2+ROW()-1),"")</f>
        <v/>
      </c>
      <c r="G67" s="226"/>
      <c r="H67" s="227" t="str">
        <f>IF(ROW()&lt;=B$3,INDEX(FP!C:C,B$2+ROW()-1),"")</f>
        <v/>
      </c>
      <c r="I67" s="228" t="str">
        <f t="shared" si="3"/>
        <v/>
      </c>
      <c r="J67" s="228"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2" hidden="1" thickBot="1" x14ac:dyDescent="0.25">
      <c r="A68" s="227" t="str">
        <f>IF(ROW()&lt;=B$3,INDEX(FP!F:F,B$2+ROW()-1)&amp;" - "&amp;INDEX(FP!C:C,B$2+ROW()-1),"")</f>
        <v/>
      </c>
      <c r="B68" s="227"/>
      <c r="C68" s="232" t="str">
        <f>IF(ROW()&lt;=B$3,INDEX(FP!E:E,B$2+ROW()-1),"")</f>
        <v/>
      </c>
      <c r="D68" s="226" t="str">
        <f>IF(ROW()&lt;=B$3,INDEX(FP!F:F,B$2+ROW()-1),"")</f>
        <v/>
      </c>
      <c r="E68" s="226"/>
      <c r="F68" s="226" t="str">
        <f>IF(ROW()&lt;=B$3,INDEX(FP!G:G,B$2+ROW()-1),"")</f>
        <v/>
      </c>
      <c r="G68" s="226"/>
      <c r="H68" s="227" t="str">
        <f>IF(ROW()&lt;=B$3,INDEX(FP!C:C,B$2+ROW()-1),"")</f>
        <v/>
      </c>
      <c r="I68" s="228" t="str">
        <f t="shared" si="3"/>
        <v/>
      </c>
      <c r="J68" s="228" t="str">
        <f t="shared" si="5"/>
        <v/>
      </c>
      <c r="K68" s="110" t="str">
        <f t="shared" si="6"/>
        <v/>
      </c>
      <c r="L68" s="101">
        <v>99</v>
      </c>
      <c r="M68" s="102" t="s">
        <v>236</v>
      </c>
      <c r="N68" s="103" t="s">
        <v>275</v>
      </c>
      <c r="O68" s="88"/>
      <c r="P68" s="88"/>
      <c r="Q68" s="88"/>
      <c r="R68" s="88"/>
      <c r="S68" s="88"/>
      <c r="T68" s="88"/>
      <c r="U68" s="88"/>
      <c r="V68" s="88"/>
      <c r="W68" s="88"/>
      <c r="X68" s="88"/>
      <c r="Y68" s="88"/>
    </row>
    <row r="69" spans="1:25" s="6" customFormat="1" ht="12" hidden="1" thickBot="1" x14ac:dyDescent="0.25">
      <c r="A69" s="227" t="str">
        <f>IF(ROW()&lt;=B$3,INDEX(FP!F:F,B$2+ROW()-1)&amp;" - "&amp;INDEX(FP!C:C,B$2+ROW()-1),"")</f>
        <v/>
      </c>
      <c r="B69" s="227"/>
      <c r="C69" s="232" t="str">
        <f>IF(ROW()&lt;=B$3,INDEX(FP!E:E,B$2+ROW()-1),"")</f>
        <v/>
      </c>
      <c r="D69" s="226" t="str">
        <f>IF(ROW()&lt;=B$3,INDEX(FP!F:F,B$2+ROW()-1),"")</f>
        <v/>
      </c>
      <c r="E69" s="226"/>
      <c r="F69" s="226" t="str">
        <f>IF(ROW()&lt;=B$3,INDEX(FP!G:G,B$2+ROW()-1),"")</f>
        <v/>
      </c>
      <c r="G69" s="226"/>
      <c r="H69" s="227" t="str">
        <f>IF(ROW()&lt;=B$3,INDEX(FP!C:C,B$2+ROW()-1),"")</f>
        <v/>
      </c>
      <c r="I69" s="228" t="str">
        <f t="shared" si="3"/>
        <v/>
      </c>
      <c r="J69" s="228"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2" hidden="1" thickBot="1" x14ac:dyDescent="0.25">
      <c r="A70" s="227" t="str">
        <f>IF(ROW()&lt;=B$3,INDEX(FP!F:F,B$2+ROW()-1)&amp;" - "&amp;INDEX(FP!C:C,B$2+ROW()-1),"")</f>
        <v/>
      </c>
      <c r="B70" s="227"/>
      <c r="C70" s="232" t="str">
        <f>IF(ROW()&lt;=B$3,INDEX(FP!E:E,B$2+ROW()-1),"")</f>
        <v/>
      </c>
      <c r="D70" s="226" t="str">
        <f>IF(ROW()&lt;=B$3,INDEX(FP!F:F,B$2+ROW()-1),"")</f>
        <v/>
      </c>
      <c r="E70" s="226"/>
      <c r="F70" s="226" t="str">
        <f>IF(ROW()&lt;=B$3,INDEX(FP!G:G,B$2+ROW()-1),"")</f>
        <v/>
      </c>
      <c r="G70" s="226"/>
      <c r="H70" s="227" t="str">
        <f>IF(ROW()&lt;=B$3,INDEX(FP!C:C,B$2+ROW()-1),"")</f>
        <v/>
      </c>
      <c r="I70" s="228" t="str">
        <f t="shared" si="3"/>
        <v/>
      </c>
      <c r="J70" s="228" t="str">
        <f t="shared" si="5"/>
        <v/>
      </c>
      <c r="K70" s="110" t="str">
        <f t="shared" si="6"/>
        <v/>
      </c>
      <c r="L70" s="101">
        <v>99</v>
      </c>
      <c r="M70" s="96" t="s">
        <v>236</v>
      </c>
      <c r="N70" s="95" t="s">
        <v>275</v>
      </c>
      <c r="O70" s="88"/>
      <c r="P70" s="88"/>
      <c r="Q70" s="88"/>
      <c r="R70" s="88"/>
      <c r="S70" s="88"/>
      <c r="T70" s="88"/>
      <c r="U70" s="88"/>
      <c r="V70" s="88"/>
      <c r="W70" s="88"/>
      <c r="X70" s="88"/>
      <c r="Y70" s="88"/>
    </row>
    <row r="71" spans="1:25" s="6" customFormat="1" ht="12" hidden="1" thickBot="1" x14ac:dyDescent="0.25">
      <c r="A71" s="227" t="str">
        <f>IF(ROW()&lt;=B$3,INDEX(FP!F:F,B$2+ROW()-1)&amp;" - "&amp;INDEX(FP!C:C,B$2+ROW()-1),"")</f>
        <v/>
      </c>
      <c r="B71" s="227"/>
      <c r="C71" s="232" t="str">
        <f>IF(ROW()&lt;=B$3,INDEX(FP!E:E,B$2+ROW()-1),"")</f>
        <v/>
      </c>
      <c r="D71" s="226" t="str">
        <f>IF(ROW()&lt;=B$3,INDEX(FP!F:F,B$2+ROW()-1),"")</f>
        <v/>
      </c>
      <c r="E71" s="226"/>
      <c r="F71" s="226" t="str">
        <f>IF(ROW()&lt;=B$3,INDEX(FP!G:G,B$2+ROW()-1),"")</f>
        <v/>
      </c>
      <c r="G71" s="226"/>
      <c r="H71" s="227" t="str">
        <f>IF(ROW()&lt;=B$3,INDEX(FP!C:C,B$2+ROW()-1),"")</f>
        <v/>
      </c>
      <c r="I71" s="228" t="str">
        <f t="shared" ref="I71:I94" si="7">IF(ROW()&lt;=B$3,SUMIF(A$107:A$10042,A71,I$107:I$10042),"")</f>
        <v/>
      </c>
      <c r="J71" s="228"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2" hidden="1" thickBot="1" x14ac:dyDescent="0.25">
      <c r="A72" s="227" t="str">
        <f>IF(ROW()&lt;=B$3,INDEX(FP!F:F,B$2+ROW()-1)&amp;" - "&amp;INDEX(FP!C:C,B$2+ROW()-1),"")</f>
        <v/>
      </c>
      <c r="B72" s="227"/>
      <c r="C72" s="232" t="str">
        <f>IF(ROW()&lt;=B$3,INDEX(FP!E:E,B$2+ROW()-1),"")</f>
        <v/>
      </c>
      <c r="D72" s="226" t="str">
        <f>IF(ROW()&lt;=B$3,INDEX(FP!F:F,B$2+ROW()-1),"")</f>
        <v/>
      </c>
      <c r="E72" s="226"/>
      <c r="F72" s="226" t="str">
        <f>IF(ROW()&lt;=B$3,INDEX(FP!G:G,B$2+ROW()-1),"")</f>
        <v/>
      </c>
      <c r="G72" s="226"/>
      <c r="H72" s="227" t="str">
        <f>IF(ROW()&lt;=B$3,INDEX(FP!C:C,B$2+ROW()-1),"")</f>
        <v/>
      </c>
      <c r="I72" s="228" t="str">
        <f t="shared" si="7"/>
        <v/>
      </c>
      <c r="J72" s="228" t="str">
        <f t="shared" si="5"/>
        <v/>
      </c>
      <c r="K72" s="110" t="str">
        <f t="shared" si="6"/>
        <v/>
      </c>
      <c r="L72" s="101">
        <v>99</v>
      </c>
      <c r="M72" s="102" t="s">
        <v>236</v>
      </c>
      <c r="N72" s="103" t="s">
        <v>275</v>
      </c>
      <c r="O72" s="88"/>
      <c r="P72" s="88"/>
      <c r="Q72" s="88"/>
      <c r="R72" s="88"/>
      <c r="S72" s="88"/>
      <c r="T72" s="88"/>
      <c r="U72" s="88"/>
      <c r="V72" s="88"/>
      <c r="W72" s="88"/>
      <c r="X72" s="88"/>
      <c r="Y72" s="88"/>
    </row>
    <row r="73" spans="1:25" s="6" customFormat="1" ht="12" hidden="1" thickBot="1" x14ac:dyDescent="0.25">
      <c r="A73" s="227" t="str">
        <f>IF(ROW()&lt;=B$3,INDEX(FP!F:F,B$2+ROW()-1)&amp;" - "&amp;INDEX(FP!C:C,B$2+ROW()-1),"")</f>
        <v/>
      </c>
      <c r="B73" s="227"/>
      <c r="C73" s="232" t="str">
        <f>IF(ROW()&lt;=B$3,INDEX(FP!E:E,B$2+ROW()-1),"")</f>
        <v/>
      </c>
      <c r="D73" s="226" t="str">
        <f>IF(ROW()&lt;=B$3,INDEX(FP!F:F,B$2+ROW()-1),"")</f>
        <v/>
      </c>
      <c r="E73" s="226"/>
      <c r="F73" s="226" t="str">
        <f>IF(ROW()&lt;=B$3,INDEX(FP!G:G,B$2+ROW()-1),"")</f>
        <v/>
      </c>
      <c r="G73" s="226"/>
      <c r="H73" s="227" t="str">
        <f>IF(ROW()&lt;=B$3,INDEX(FP!C:C,B$2+ROW()-1),"")</f>
        <v/>
      </c>
      <c r="I73" s="228" t="str">
        <f t="shared" si="7"/>
        <v/>
      </c>
      <c r="J73" s="228"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2" hidden="1" thickBot="1" x14ac:dyDescent="0.25">
      <c r="A74" s="227" t="str">
        <f>IF(ROW()&lt;=B$3,INDEX(FP!F:F,B$2+ROW()-1)&amp;" - "&amp;INDEX(FP!C:C,B$2+ROW()-1),"")</f>
        <v/>
      </c>
      <c r="B74" s="227"/>
      <c r="C74" s="232" t="str">
        <f>IF(ROW()&lt;=B$3,INDEX(FP!E:E,B$2+ROW()-1),"")</f>
        <v/>
      </c>
      <c r="D74" s="226" t="str">
        <f>IF(ROW()&lt;=B$3,INDEX(FP!F:F,B$2+ROW()-1),"")</f>
        <v/>
      </c>
      <c r="E74" s="226"/>
      <c r="F74" s="226" t="str">
        <f>IF(ROW()&lt;=B$3,INDEX(FP!G:G,B$2+ROW()-1),"")</f>
        <v/>
      </c>
      <c r="G74" s="226"/>
      <c r="H74" s="227" t="str">
        <f>IF(ROW()&lt;=B$3,INDEX(FP!C:C,B$2+ROW()-1),"")</f>
        <v/>
      </c>
      <c r="I74" s="228" t="str">
        <f t="shared" si="7"/>
        <v/>
      </c>
      <c r="J74" s="228" t="str">
        <f t="shared" si="5"/>
        <v/>
      </c>
      <c r="K74" s="110" t="str">
        <f t="shared" si="6"/>
        <v/>
      </c>
      <c r="L74" s="101">
        <v>99</v>
      </c>
      <c r="M74" s="96" t="s">
        <v>236</v>
      </c>
      <c r="N74" s="95" t="s">
        <v>275</v>
      </c>
      <c r="O74" s="88"/>
      <c r="P74" s="88"/>
      <c r="Q74" s="88"/>
      <c r="R74" s="88"/>
      <c r="S74" s="88"/>
      <c r="T74" s="88"/>
      <c r="U74" s="88"/>
      <c r="V74" s="88"/>
      <c r="W74" s="88"/>
      <c r="X74" s="88"/>
      <c r="Y74" s="88"/>
    </row>
    <row r="75" spans="1:25" s="6" customFormat="1" ht="12" hidden="1" thickBot="1" x14ac:dyDescent="0.25">
      <c r="A75" s="227" t="str">
        <f>IF(ROW()&lt;=B$3,INDEX(FP!F:F,B$2+ROW()-1)&amp;" - "&amp;INDEX(FP!C:C,B$2+ROW()-1),"")</f>
        <v/>
      </c>
      <c r="B75" s="227"/>
      <c r="C75" s="232" t="str">
        <f>IF(ROW()&lt;=B$3,INDEX(FP!E:E,B$2+ROW()-1),"")</f>
        <v/>
      </c>
      <c r="D75" s="226" t="str">
        <f>IF(ROW()&lt;=B$3,INDEX(FP!F:F,B$2+ROW()-1),"")</f>
        <v/>
      </c>
      <c r="E75" s="226"/>
      <c r="F75" s="226" t="str">
        <f>IF(ROW()&lt;=B$3,INDEX(FP!G:G,B$2+ROW()-1),"")</f>
        <v/>
      </c>
      <c r="G75" s="226"/>
      <c r="H75" s="227" t="str">
        <f>IF(ROW()&lt;=B$3,INDEX(FP!C:C,B$2+ROW()-1),"")</f>
        <v/>
      </c>
      <c r="I75" s="228" t="str">
        <f t="shared" si="7"/>
        <v/>
      </c>
      <c r="J75" s="228"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2" hidden="1" thickBot="1" x14ac:dyDescent="0.25">
      <c r="A76" s="227" t="str">
        <f>IF(ROW()&lt;=B$3,INDEX(FP!F:F,B$2+ROW()-1)&amp;" - "&amp;INDEX(FP!C:C,B$2+ROW()-1),"")</f>
        <v/>
      </c>
      <c r="B76" s="227"/>
      <c r="C76" s="232" t="str">
        <f>IF(ROW()&lt;=B$3,INDEX(FP!E:E,B$2+ROW()-1),"")</f>
        <v/>
      </c>
      <c r="D76" s="226" t="str">
        <f>IF(ROW()&lt;=B$3,INDEX(FP!F:F,B$2+ROW()-1),"")</f>
        <v/>
      </c>
      <c r="E76" s="226"/>
      <c r="F76" s="226" t="str">
        <f>IF(ROW()&lt;=B$3,INDEX(FP!G:G,B$2+ROW()-1),"")</f>
        <v/>
      </c>
      <c r="G76" s="226"/>
      <c r="H76" s="227" t="str">
        <f>IF(ROW()&lt;=B$3,INDEX(FP!C:C,B$2+ROW()-1),"")</f>
        <v/>
      </c>
      <c r="I76" s="228" t="str">
        <f t="shared" si="7"/>
        <v/>
      </c>
      <c r="J76" s="228" t="str">
        <f t="shared" si="5"/>
        <v/>
      </c>
      <c r="K76" s="110" t="str">
        <f t="shared" si="6"/>
        <v/>
      </c>
      <c r="L76" s="101">
        <v>99</v>
      </c>
      <c r="M76" s="102" t="s">
        <v>236</v>
      </c>
      <c r="N76" s="103" t="s">
        <v>275</v>
      </c>
      <c r="O76" s="88"/>
      <c r="P76" s="88"/>
      <c r="Q76" s="88"/>
      <c r="R76" s="88"/>
      <c r="S76" s="88"/>
      <c r="T76" s="88"/>
      <c r="U76" s="88"/>
      <c r="V76" s="88"/>
      <c r="W76" s="88"/>
      <c r="X76" s="88"/>
      <c r="Y76" s="88"/>
    </row>
    <row r="77" spans="1:25" s="6" customFormat="1" ht="12" hidden="1" thickBot="1" x14ac:dyDescent="0.25">
      <c r="A77" s="227" t="str">
        <f>IF(ROW()&lt;=B$3,INDEX(FP!F:F,B$2+ROW()-1)&amp;" - "&amp;INDEX(FP!C:C,B$2+ROW()-1),"")</f>
        <v/>
      </c>
      <c r="B77" s="227"/>
      <c r="C77" s="232" t="str">
        <f>IF(ROW()&lt;=B$3,INDEX(FP!E:E,B$2+ROW()-1),"")</f>
        <v/>
      </c>
      <c r="D77" s="226" t="str">
        <f>IF(ROW()&lt;=B$3,INDEX(FP!F:F,B$2+ROW()-1),"")</f>
        <v/>
      </c>
      <c r="E77" s="226"/>
      <c r="F77" s="226" t="str">
        <f>IF(ROW()&lt;=B$3,INDEX(FP!G:G,B$2+ROW()-1),"")</f>
        <v/>
      </c>
      <c r="G77" s="226"/>
      <c r="H77" s="227" t="str">
        <f>IF(ROW()&lt;=B$3,INDEX(FP!C:C,B$2+ROW()-1),"")</f>
        <v/>
      </c>
      <c r="I77" s="228" t="str">
        <f t="shared" si="7"/>
        <v/>
      </c>
      <c r="J77" s="228"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2" hidden="1" thickBot="1" x14ac:dyDescent="0.25">
      <c r="A78" s="227" t="str">
        <f>IF(ROW()&lt;=B$3,INDEX(FP!F:F,B$2+ROW()-1)&amp;" - "&amp;INDEX(FP!C:C,B$2+ROW()-1),"")</f>
        <v/>
      </c>
      <c r="B78" s="227"/>
      <c r="C78" s="232" t="str">
        <f>IF(ROW()&lt;=B$3,INDEX(FP!E:E,B$2+ROW()-1),"")</f>
        <v/>
      </c>
      <c r="D78" s="226" t="str">
        <f>IF(ROW()&lt;=B$3,INDEX(FP!F:F,B$2+ROW()-1),"")</f>
        <v/>
      </c>
      <c r="E78" s="226"/>
      <c r="F78" s="226" t="str">
        <f>IF(ROW()&lt;=B$3,INDEX(FP!G:G,B$2+ROW()-1),"")</f>
        <v/>
      </c>
      <c r="G78" s="226"/>
      <c r="H78" s="227" t="str">
        <f>IF(ROW()&lt;=B$3,INDEX(FP!C:C,B$2+ROW()-1),"")</f>
        <v/>
      </c>
      <c r="I78" s="228" t="str">
        <f t="shared" si="7"/>
        <v/>
      </c>
      <c r="J78" s="228" t="str">
        <f t="shared" si="5"/>
        <v/>
      </c>
      <c r="K78" s="110" t="str">
        <f t="shared" si="6"/>
        <v/>
      </c>
      <c r="L78" s="101">
        <v>99</v>
      </c>
      <c r="M78" s="96" t="s">
        <v>236</v>
      </c>
      <c r="N78" s="95" t="s">
        <v>275</v>
      </c>
      <c r="O78" s="88"/>
      <c r="P78" s="88"/>
      <c r="Q78" s="88"/>
      <c r="R78" s="88"/>
      <c r="S78" s="88"/>
      <c r="T78" s="88"/>
      <c r="U78" s="88"/>
      <c r="V78" s="88"/>
      <c r="W78" s="88"/>
      <c r="X78" s="88"/>
      <c r="Y78" s="88"/>
    </row>
    <row r="79" spans="1:25" s="6" customFormat="1" ht="12" hidden="1" thickBot="1" x14ac:dyDescent="0.25">
      <c r="A79" s="227" t="str">
        <f>IF(ROW()&lt;=B$3,INDEX(FP!F:F,B$2+ROW()-1)&amp;" - "&amp;INDEX(FP!C:C,B$2+ROW()-1),"")</f>
        <v/>
      </c>
      <c r="B79" s="227"/>
      <c r="C79" s="232" t="str">
        <f>IF(ROW()&lt;=B$3,INDEX(FP!E:E,B$2+ROW()-1),"")</f>
        <v/>
      </c>
      <c r="D79" s="226" t="str">
        <f>IF(ROW()&lt;=B$3,INDEX(FP!F:F,B$2+ROW()-1),"")</f>
        <v/>
      </c>
      <c r="E79" s="226"/>
      <c r="F79" s="226" t="str">
        <f>IF(ROW()&lt;=B$3,INDEX(FP!G:G,B$2+ROW()-1),"")</f>
        <v/>
      </c>
      <c r="G79" s="226"/>
      <c r="H79" s="227" t="str">
        <f>IF(ROW()&lt;=B$3,INDEX(FP!C:C,B$2+ROW()-1),"")</f>
        <v/>
      </c>
      <c r="I79" s="228" t="str">
        <f t="shared" si="7"/>
        <v/>
      </c>
      <c r="J79" s="228"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2" hidden="1" thickBot="1" x14ac:dyDescent="0.25">
      <c r="A80" s="227" t="str">
        <f>IF(ROW()&lt;=B$3,INDEX(FP!F:F,B$2+ROW()-1)&amp;" - "&amp;INDEX(FP!C:C,B$2+ROW()-1),"")</f>
        <v/>
      </c>
      <c r="B80" s="227"/>
      <c r="C80" s="232" t="str">
        <f>IF(ROW()&lt;=B$3,INDEX(FP!E:E,B$2+ROW()-1),"")</f>
        <v/>
      </c>
      <c r="D80" s="226" t="str">
        <f>IF(ROW()&lt;=B$3,INDEX(FP!F:F,B$2+ROW()-1),"")</f>
        <v/>
      </c>
      <c r="E80" s="226"/>
      <c r="F80" s="226" t="str">
        <f>IF(ROW()&lt;=B$3,INDEX(FP!G:G,B$2+ROW()-1),"")</f>
        <v/>
      </c>
      <c r="G80" s="226"/>
      <c r="H80" s="227" t="str">
        <f>IF(ROW()&lt;=B$3,INDEX(FP!C:C,B$2+ROW()-1),"")</f>
        <v/>
      </c>
      <c r="I80" s="228" t="str">
        <f t="shared" si="7"/>
        <v/>
      </c>
      <c r="J80" s="228" t="str">
        <f t="shared" si="5"/>
        <v/>
      </c>
      <c r="K80" s="110" t="str">
        <f t="shared" si="6"/>
        <v/>
      </c>
      <c r="L80" s="101">
        <v>99</v>
      </c>
      <c r="M80" s="102" t="s">
        <v>236</v>
      </c>
      <c r="N80" s="103" t="s">
        <v>275</v>
      </c>
      <c r="O80" s="88"/>
      <c r="P80" s="88"/>
      <c r="Q80" s="88"/>
      <c r="R80" s="88"/>
      <c r="S80" s="88"/>
      <c r="T80" s="88"/>
      <c r="U80" s="88"/>
      <c r="V80" s="88"/>
      <c r="W80" s="88"/>
      <c r="X80" s="88"/>
      <c r="Y80" s="88"/>
    </row>
    <row r="81" spans="1:25" s="6" customFormat="1" ht="12" hidden="1" thickBot="1" x14ac:dyDescent="0.25">
      <c r="A81" s="227" t="str">
        <f>IF(ROW()&lt;=B$3,INDEX(FP!F:F,B$2+ROW()-1)&amp;" - "&amp;INDEX(FP!C:C,B$2+ROW()-1),"")</f>
        <v/>
      </c>
      <c r="B81" s="227"/>
      <c r="C81" s="232" t="str">
        <f>IF(ROW()&lt;=B$3,INDEX(FP!E:E,B$2+ROW()-1),"")</f>
        <v/>
      </c>
      <c r="D81" s="226" t="str">
        <f>IF(ROW()&lt;=B$3,INDEX(FP!F:F,B$2+ROW()-1),"")</f>
        <v/>
      </c>
      <c r="E81" s="226"/>
      <c r="F81" s="226" t="str">
        <f>IF(ROW()&lt;=B$3,INDEX(FP!G:G,B$2+ROW()-1),"")</f>
        <v/>
      </c>
      <c r="G81" s="226"/>
      <c r="H81" s="227" t="str">
        <f>IF(ROW()&lt;=B$3,INDEX(FP!C:C,B$2+ROW()-1),"")</f>
        <v/>
      </c>
      <c r="I81" s="228" t="str">
        <f t="shared" si="7"/>
        <v/>
      </c>
      <c r="J81" s="228"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2" hidden="1" thickBot="1" x14ac:dyDescent="0.25">
      <c r="A82" s="227" t="str">
        <f>IF(ROW()&lt;=B$3,INDEX(FP!F:F,B$2+ROW()-1)&amp;" - "&amp;INDEX(FP!C:C,B$2+ROW()-1),"")</f>
        <v/>
      </c>
      <c r="B82" s="227"/>
      <c r="C82" s="232" t="str">
        <f>IF(ROW()&lt;=B$3,INDEX(FP!E:E,B$2+ROW()-1),"")</f>
        <v/>
      </c>
      <c r="D82" s="226" t="str">
        <f>IF(ROW()&lt;=B$3,INDEX(FP!F:F,B$2+ROW()-1),"")</f>
        <v/>
      </c>
      <c r="E82" s="226"/>
      <c r="F82" s="226" t="str">
        <f>IF(ROW()&lt;=B$3,INDEX(FP!G:G,B$2+ROW()-1),"")</f>
        <v/>
      </c>
      <c r="G82" s="226"/>
      <c r="H82" s="227" t="str">
        <f>IF(ROW()&lt;=B$3,INDEX(FP!C:C,B$2+ROW()-1),"")</f>
        <v/>
      </c>
      <c r="I82" s="228" t="str">
        <f t="shared" si="7"/>
        <v/>
      </c>
      <c r="J82" s="228" t="str">
        <f t="shared" si="5"/>
        <v/>
      </c>
      <c r="K82" s="110" t="str">
        <f t="shared" si="6"/>
        <v/>
      </c>
      <c r="L82" s="101">
        <v>99</v>
      </c>
      <c r="M82" s="96" t="s">
        <v>236</v>
      </c>
      <c r="N82" s="95" t="s">
        <v>275</v>
      </c>
      <c r="O82" s="88"/>
      <c r="P82" s="88"/>
      <c r="Q82" s="88"/>
      <c r="R82" s="88"/>
      <c r="S82" s="88"/>
      <c r="T82" s="88"/>
      <c r="U82" s="88"/>
      <c r="V82" s="88"/>
      <c r="W82" s="88"/>
      <c r="X82" s="88"/>
      <c r="Y82" s="88"/>
    </row>
    <row r="83" spans="1:25" s="6" customFormat="1" ht="12" hidden="1" thickBot="1" x14ac:dyDescent="0.25">
      <c r="A83" s="227" t="str">
        <f>IF(ROW()&lt;=B$3,INDEX(FP!F:F,B$2+ROW()-1)&amp;" - "&amp;INDEX(FP!C:C,B$2+ROW()-1),"")</f>
        <v/>
      </c>
      <c r="B83" s="227"/>
      <c r="C83" s="232" t="str">
        <f>IF(ROW()&lt;=B$3,INDEX(FP!E:E,B$2+ROW()-1),"")</f>
        <v/>
      </c>
      <c r="D83" s="226" t="str">
        <f>IF(ROW()&lt;=B$3,INDEX(FP!F:F,B$2+ROW()-1),"")</f>
        <v/>
      </c>
      <c r="E83" s="226"/>
      <c r="F83" s="226" t="str">
        <f>IF(ROW()&lt;=B$3,INDEX(FP!G:G,B$2+ROW()-1),"")</f>
        <v/>
      </c>
      <c r="G83" s="226"/>
      <c r="H83" s="227" t="str">
        <f>IF(ROW()&lt;=B$3,INDEX(FP!C:C,B$2+ROW()-1),"")</f>
        <v/>
      </c>
      <c r="I83" s="228" t="str">
        <f t="shared" si="7"/>
        <v/>
      </c>
      <c r="J83" s="228"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2" hidden="1" thickBot="1" x14ac:dyDescent="0.25">
      <c r="A84" s="227" t="str">
        <f>IF(ROW()&lt;=B$3,INDEX(FP!F:F,B$2+ROW()-1)&amp;" - "&amp;INDEX(FP!C:C,B$2+ROW()-1),"")</f>
        <v/>
      </c>
      <c r="B84" s="227"/>
      <c r="C84" s="232" t="str">
        <f>IF(ROW()&lt;=B$3,INDEX(FP!E:E,B$2+ROW()-1),"")</f>
        <v/>
      </c>
      <c r="D84" s="226" t="str">
        <f>IF(ROW()&lt;=B$3,INDEX(FP!F:F,B$2+ROW()-1),"")</f>
        <v/>
      </c>
      <c r="E84" s="226"/>
      <c r="F84" s="226" t="str">
        <f>IF(ROW()&lt;=B$3,INDEX(FP!G:G,B$2+ROW()-1),"")</f>
        <v/>
      </c>
      <c r="G84" s="226"/>
      <c r="H84" s="227" t="str">
        <f>IF(ROW()&lt;=B$3,INDEX(FP!C:C,B$2+ROW()-1),"")</f>
        <v/>
      </c>
      <c r="I84" s="228" t="str">
        <f t="shared" si="7"/>
        <v/>
      </c>
      <c r="J84" s="228" t="str">
        <f t="shared" si="5"/>
        <v/>
      </c>
      <c r="K84" s="110" t="str">
        <f t="shared" si="6"/>
        <v/>
      </c>
      <c r="L84" s="101">
        <v>99</v>
      </c>
      <c r="M84" s="102" t="s">
        <v>236</v>
      </c>
      <c r="N84" s="103" t="s">
        <v>275</v>
      </c>
      <c r="O84" s="88"/>
      <c r="P84" s="88"/>
      <c r="Q84" s="88"/>
      <c r="R84" s="88"/>
      <c r="S84" s="88"/>
      <c r="T84" s="88"/>
      <c r="U84" s="88"/>
      <c r="V84" s="88"/>
      <c r="W84" s="88"/>
      <c r="X84" s="88"/>
      <c r="Y84" s="88"/>
    </row>
    <row r="85" spans="1:25" s="6" customFormat="1" ht="12" hidden="1" thickBot="1" x14ac:dyDescent="0.25">
      <c r="A85" s="227" t="str">
        <f>IF(ROW()&lt;=B$3,INDEX(FP!F:F,B$2+ROW()-1)&amp;" - "&amp;INDEX(FP!C:C,B$2+ROW()-1),"")</f>
        <v/>
      </c>
      <c r="B85" s="227"/>
      <c r="C85" s="232" t="str">
        <f>IF(ROW()&lt;=B$3,INDEX(FP!E:E,B$2+ROW()-1),"")</f>
        <v/>
      </c>
      <c r="D85" s="226" t="str">
        <f>IF(ROW()&lt;=B$3,INDEX(FP!F:F,B$2+ROW()-1),"")</f>
        <v/>
      </c>
      <c r="E85" s="226"/>
      <c r="F85" s="226" t="str">
        <f>IF(ROW()&lt;=B$3,INDEX(FP!G:G,B$2+ROW()-1),"")</f>
        <v/>
      </c>
      <c r="G85" s="226"/>
      <c r="H85" s="227" t="str">
        <f>IF(ROW()&lt;=B$3,INDEX(FP!C:C,B$2+ROW()-1),"")</f>
        <v/>
      </c>
      <c r="I85" s="228" t="str">
        <f t="shared" si="7"/>
        <v/>
      </c>
      <c r="J85" s="228"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2" hidden="1" thickBot="1" x14ac:dyDescent="0.25">
      <c r="A86" s="227" t="str">
        <f>IF(ROW()&lt;=B$3,INDEX(FP!F:F,B$2+ROW()-1)&amp;" - "&amp;INDEX(FP!C:C,B$2+ROW()-1),"")</f>
        <v/>
      </c>
      <c r="B86" s="227"/>
      <c r="C86" s="232" t="str">
        <f>IF(ROW()&lt;=B$3,INDEX(FP!E:E,B$2+ROW()-1),"")</f>
        <v/>
      </c>
      <c r="D86" s="226" t="str">
        <f>IF(ROW()&lt;=B$3,INDEX(FP!F:F,B$2+ROW()-1),"")</f>
        <v/>
      </c>
      <c r="E86" s="226"/>
      <c r="F86" s="226" t="str">
        <f>IF(ROW()&lt;=B$3,INDEX(FP!G:G,B$2+ROW()-1),"")</f>
        <v/>
      </c>
      <c r="G86" s="226"/>
      <c r="H86" s="227" t="str">
        <f>IF(ROW()&lt;=B$3,INDEX(FP!C:C,B$2+ROW()-1),"")</f>
        <v/>
      </c>
      <c r="I86" s="228" t="str">
        <f t="shared" si="7"/>
        <v/>
      </c>
      <c r="J86" s="228" t="str">
        <f t="shared" si="5"/>
        <v/>
      </c>
      <c r="K86" s="110" t="str">
        <f t="shared" si="6"/>
        <v/>
      </c>
      <c r="L86" s="101">
        <v>99</v>
      </c>
      <c r="M86" s="96" t="s">
        <v>236</v>
      </c>
      <c r="N86" s="95" t="s">
        <v>275</v>
      </c>
      <c r="O86" s="88"/>
      <c r="P86" s="88"/>
      <c r="Q86" s="88"/>
      <c r="R86" s="88"/>
      <c r="S86" s="88"/>
      <c r="T86" s="88"/>
      <c r="U86" s="88"/>
      <c r="V86" s="88"/>
      <c r="W86" s="88"/>
      <c r="X86" s="88"/>
      <c r="Y86" s="88"/>
    </row>
    <row r="87" spans="1:25" s="6" customFormat="1" ht="12" hidden="1" thickBot="1" x14ac:dyDescent="0.25">
      <c r="A87" s="227" t="str">
        <f>IF(ROW()&lt;=B$3,INDEX(FP!F:F,B$2+ROW()-1)&amp;" - "&amp;INDEX(FP!C:C,B$2+ROW()-1),"")</f>
        <v/>
      </c>
      <c r="B87" s="227"/>
      <c r="C87" s="232" t="str">
        <f>IF(ROW()&lt;=B$3,INDEX(FP!E:E,B$2+ROW()-1),"")</f>
        <v/>
      </c>
      <c r="D87" s="226" t="str">
        <f>IF(ROW()&lt;=B$3,INDEX(FP!F:F,B$2+ROW()-1),"")</f>
        <v/>
      </c>
      <c r="E87" s="226"/>
      <c r="F87" s="226" t="str">
        <f>IF(ROW()&lt;=B$3,INDEX(FP!G:G,B$2+ROW()-1),"")</f>
        <v/>
      </c>
      <c r="G87" s="226"/>
      <c r="H87" s="227" t="str">
        <f>IF(ROW()&lt;=B$3,INDEX(FP!C:C,B$2+ROW()-1),"")</f>
        <v/>
      </c>
      <c r="I87" s="228" t="str">
        <f t="shared" si="7"/>
        <v/>
      </c>
      <c r="J87" s="228"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2" hidden="1" thickBot="1" x14ac:dyDescent="0.25">
      <c r="A88" s="227" t="str">
        <f>IF(ROW()&lt;=B$3,INDEX(FP!F:F,B$2+ROW()-1)&amp;" - "&amp;INDEX(FP!C:C,B$2+ROW()-1),"")</f>
        <v/>
      </c>
      <c r="B88" s="227"/>
      <c r="C88" s="232" t="str">
        <f>IF(ROW()&lt;=B$3,INDEX(FP!E:E,B$2+ROW()-1),"")</f>
        <v/>
      </c>
      <c r="D88" s="226" t="str">
        <f>IF(ROW()&lt;=B$3,INDEX(FP!F:F,B$2+ROW()-1),"")</f>
        <v/>
      </c>
      <c r="E88" s="226"/>
      <c r="F88" s="226" t="str">
        <f>IF(ROW()&lt;=B$3,INDEX(FP!G:G,B$2+ROW()-1),"")</f>
        <v/>
      </c>
      <c r="G88" s="226"/>
      <c r="H88" s="227" t="str">
        <f>IF(ROW()&lt;=B$3,INDEX(FP!C:C,B$2+ROW()-1),"")</f>
        <v/>
      </c>
      <c r="I88" s="228" t="str">
        <f t="shared" si="7"/>
        <v/>
      </c>
      <c r="J88" s="228" t="str">
        <f t="shared" si="5"/>
        <v/>
      </c>
      <c r="K88" s="110" t="str">
        <f t="shared" si="6"/>
        <v/>
      </c>
      <c r="L88" s="101">
        <v>99</v>
      </c>
      <c r="M88" s="102" t="s">
        <v>236</v>
      </c>
      <c r="N88" s="103" t="s">
        <v>275</v>
      </c>
      <c r="O88" s="88"/>
      <c r="P88" s="88"/>
      <c r="Q88" s="88"/>
      <c r="R88" s="88"/>
      <c r="S88" s="88"/>
      <c r="T88" s="88"/>
      <c r="U88" s="88"/>
      <c r="V88" s="88"/>
      <c r="W88" s="88"/>
      <c r="X88" s="88"/>
      <c r="Y88" s="88"/>
    </row>
    <row r="89" spans="1:25" s="6" customFormat="1" ht="12" hidden="1" thickBot="1" x14ac:dyDescent="0.25">
      <c r="A89" s="227" t="str">
        <f>IF(ROW()&lt;=B$3,INDEX(FP!F:F,B$2+ROW()-1)&amp;" - "&amp;INDEX(FP!C:C,B$2+ROW()-1),"")</f>
        <v/>
      </c>
      <c r="B89" s="227"/>
      <c r="C89" s="232" t="str">
        <f>IF(ROW()&lt;=B$3,INDEX(FP!E:E,B$2+ROW()-1),"")</f>
        <v/>
      </c>
      <c r="D89" s="226" t="str">
        <f>IF(ROW()&lt;=B$3,INDEX(FP!F:F,B$2+ROW()-1),"")</f>
        <v/>
      </c>
      <c r="E89" s="226"/>
      <c r="F89" s="226" t="str">
        <f>IF(ROW()&lt;=B$3,INDEX(FP!G:G,B$2+ROW()-1),"")</f>
        <v/>
      </c>
      <c r="G89" s="226"/>
      <c r="H89" s="227" t="str">
        <f>IF(ROW()&lt;=B$3,INDEX(FP!C:C,B$2+ROW()-1),"")</f>
        <v/>
      </c>
      <c r="I89" s="228" t="str">
        <f t="shared" si="7"/>
        <v/>
      </c>
      <c r="J89" s="228"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2" hidden="1" thickBot="1" x14ac:dyDescent="0.25">
      <c r="A90" s="227" t="str">
        <f>IF(ROW()&lt;=B$3,INDEX(FP!F:F,B$2+ROW()-1)&amp;" - "&amp;INDEX(FP!C:C,B$2+ROW()-1),"")</f>
        <v/>
      </c>
      <c r="B90" s="227"/>
      <c r="C90" s="232" t="str">
        <f>IF(ROW()&lt;=B$3,INDEX(FP!E:E,B$2+ROW()-1),"")</f>
        <v/>
      </c>
      <c r="D90" s="226" t="str">
        <f>IF(ROW()&lt;=B$3,INDEX(FP!F:F,B$2+ROW()-1),"")</f>
        <v/>
      </c>
      <c r="E90" s="226"/>
      <c r="F90" s="226" t="str">
        <f>IF(ROW()&lt;=B$3,INDEX(FP!G:G,B$2+ROW()-1),"")</f>
        <v/>
      </c>
      <c r="G90" s="226"/>
      <c r="H90" s="227" t="str">
        <f>IF(ROW()&lt;=B$3,INDEX(FP!C:C,B$2+ROW()-1),"")</f>
        <v/>
      </c>
      <c r="I90" s="228" t="str">
        <f t="shared" si="7"/>
        <v/>
      </c>
      <c r="J90" s="228" t="str">
        <f t="shared" si="5"/>
        <v/>
      </c>
      <c r="K90" s="110" t="str">
        <f t="shared" si="6"/>
        <v/>
      </c>
      <c r="L90" s="101">
        <v>99</v>
      </c>
      <c r="M90" s="96" t="s">
        <v>236</v>
      </c>
      <c r="N90" s="95" t="s">
        <v>275</v>
      </c>
      <c r="O90" s="88"/>
      <c r="P90" s="88"/>
      <c r="Q90" s="88"/>
      <c r="R90" s="88"/>
      <c r="S90" s="88"/>
      <c r="T90" s="88"/>
      <c r="U90" s="88"/>
      <c r="V90" s="88"/>
      <c r="W90" s="88"/>
      <c r="X90" s="88"/>
      <c r="Y90" s="88"/>
    </row>
    <row r="91" spans="1:25" s="6" customFormat="1" ht="12" hidden="1" thickBot="1" x14ac:dyDescent="0.25">
      <c r="A91" s="227" t="str">
        <f>IF(ROW()&lt;=B$3,INDEX(FP!F:F,B$2+ROW()-1)&amp;" - "&amp;INDEX(FP!C:C,B$2+ROW()-1),"")</f>
        <v/>
      </c>
      <c r="B91" s="227"/>
      <c r="C91" s="232" t="str">
        <f>IF(ROW()&lt;=B$3,INDEX(FP!E:E,B$2+ROW()-1),"")</f>
        <v/>
      </c>
      <c r="D91" s="226" t="str">
        <f>IF(ROW()&lt;=B$3,INDEX(FP!F:F,B$2+ROW()-1),"")</f>
        <v/>
      </c>
      <c r="E91" s="226"/>
      <c r="F91" s="226" t="str">
        <f>IF(ROW()&lt;=B$3,INDEX(FP!G:G,B$2+ROW()-1),"")</f>
        <v/>
      </c>
      <c r="G91" s="226"/>
      <c r="H91" s="227" t="str">
        <f>IF(ROW()&lt;=B$3,INDEX(FP!C:C,B$2+ROW()-1),"")</f>
        <v/>
      </c>
      <c r="I91" s="228" t="str">
        <f t="shared" si="7"/>
        <v/>
      </c>
      <c r="J91" s="228"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2" hidden="1" thickBot="1" x14ac:dyDescent="0.25">
      <c r="A92" s="227" t="str">
        <f>IF(ROW()&lt;=B$3,INDEX(FP!F:F,B$2+ROW()-1)&amp;" - "&amp;INDEX(FP!C:C,B$2+ROW()-1),"")</f>
        <v/>
      </c>
      <c r="B92" s="227"/>
      <c r="C92" s="232" t="str">
        <f>IF(ROW()&lt;=B$3,INDEX(FP!E:E,B$2+ROW()-1),"")</f>
        <v/>
      </c>
      <c r="D92" s="226" t="str">
        <f>IF(ROW()&lt;=B$3,INDEX(FP!F:F,B$2+ROW()-1),"")</f>
        <v/>
      </c>
      <c r="E92" s="226"/>
      <c r="F92" s="226" t="str">
        <f>IF(ROW()&lt;=B$3,INDEX(FP!G:G,B$2+ROW()-1),"")</f>
        <v/>
      </c>
      <c r="G92" s="226"/>
      <c r="H92" s="227" t="str">
        <f>IF(ROW()&lt;=B$3,INDEX(FP!C:C,B$2+ROW()-1),"")</f>
        <v/>
      </c>
      <c r="I92" s="228" t="str">
        <f t="shared" si="7"/>
        <v/>
      </c>
      <c r="J92" s="228" t="str">
        <f t="shared" si="5"/>
        <v/>
      </c>
      <c r="K92" s="110" t="str">
        <f t="shared" si="6"/>
        <v/>
      </c>
      <c r="L92" s="101">
        <v>99</v>
      </c>
      <c r="M92" s="102" t="s">
        <v>236</v>
      </c>
      <c r="N92" s="103" t="s">
        <v>275</v>
      </c>
      <c r="O92" s="88"/>
      <c r="P92" s="88"/>
      <c r="Q92" s="88"/>
      <c r="R92" s="88"/>
      <c r="S92" s="88"/>
      <c r="T92" s="88"/>
      <c r="U92" s="88"/>
      <c r="V92" s="88"/>
      <c r="W92" s="88"/>
      <c r="X92" s="88"/>
      <c r="Y92" s="88"/>
    </row>
    <row r="93" spans="1:25" s="6" customFormat="1" ht="12" hidden="1" thickBot="1" x14ac:dyDescent="0.25">
      <c r="A93" s="227" t="str">
        <f>IF(ROW()&lt;=B$3,INDEX(FP!F:F,B$2+ROW()-1)&amp;" - "&amp;INDEX(FP!C:C,B$2+ROW()-1),"")</f>
        <v/>
      </c>
      <c r="B93" s="227"/>
      <c r="C93" s="232" t="str">
        <f>IF(ROW()&lt;=B$3,INDEX(FP!E:E,B$2+ROW()-1),"")</f>
        <v/>
      </c>
      <c r="D93" s="226" t="str">
        <f>IF(ROW()&lt;=B$3,INDEX(FP!F:F,B$2+ROW()-1),"")</f>
        <v/>
      </c>
      <c r="E93" s="226"/>
      <c r="F93" s="226" t="str">
        <f>IF(ROW()&lt;=B$3,INDEX(FP!G:G,B$2+ROW()-1),"")</f>
        <v/>
      </c>
      <c r="G93" s="226"/>
      <c r="H93" s="227" t="str">
        <f>IF(ROW()&lt;=B$3,INDEX(FP!C:C,B$2+ROW()-1),"")</f>
        <v/>
      </c>
      <c r="I93" s="228" t="str">
        <f t="shared" si="7"/>
        <v/>
      </c>
      <c r="J93" s="228"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2" hidden="1" thickBot="1" x14ac:dyDescent="0.25">
      <c r="A94" s="227" t="str">
        <f>IF(ROW()&lt;=B$3,INDEX(FP!F:F,B$2+ROW()-1)&amp;" - "&amp;INDEX(FP!C:C,B$2+ROW()-1),"")</f>
        <v/>
      </c>
      <c r="B94" s="227"/>
      <c r="C94" s="232" t="str">
        <f>IF(ROW()&lt;=B$3,INDEX(FP!E:E,B$2+ROW()-1),"")</f>
        <v/>
      </c>
      <c r="D94" s="226" t="str">
        <f>IF(ROW()&lt;=B$3,INDEX(FP!F:F,B$2+ROW()-1),"")</f>
        <v/>
      </c>
      <c r="E94" s="226"/>
      <c r="F94" s="226" t="str">
        <f>IF(ROW()&lt;=B$3,INDEX(FP!G:G,B$2+ROW()-1),"")</f>
        <v/>
      </c>
      <c r="G94" s="226"/>
      <c r="H94" s="227" t="str">
        <f>IF(ROW()&lt;=B$3,INDEX(FP!C:C,B$2+ROW()-1),"")</f>
        <v/>
      </c>
      <c r="I94" s="228" t="str">
        <f t="shared" si="7"/>
        <v/>
      </c>
      <c r="J94" s="228" t="str">
        <f t="shared" si="5"/>
        <v/>
      </c>
      <c r="K94" s="110" t="str">
        <f t="shared" si="6"/>
        <v/>
      </c>
      <c r="L94" s="101">
        <v>99</v>
      </c>
      <c r="M94" s="96" t="s">
        <v>236</v>
      </c>
      <c r="N94" s="95" t="s">
        <v>275</v>
      </c>
      <c r="O94" s="88"/>
      <c r="P94" s="88"/>
      <c r="Q94" s="88"/>
      <c r="R94" s="88"/>
      <c r="S94" s="88"/>
      <c r="T94" s="88"/>
      <c r="U94" s="88"/>
      <c r="V94" s="88"/>
      <c r="W94" s="88"/>
      <c r="X94" s="88"/>
      <c r="Y94" s="88"/>
    </row>
    <row r="95" spans="1:25" s="6" customFormat="1" ht="12" hidden="1" thickBot="1" x14ac:dyDescent="0.25">
      <c r="A95" s="233"/>
      <c r="B95" s="233"/>
      <c r="C95" s="233"/>
      <c r="D95" s="233"/>
      <c r="E95" s="233"/>
      <c r="F95" s="226" t="str">
        <f>IF(ROW()&lt;=B$3,INDEX(FP!G:G,B$2+ROW()-1),"")</f>
        <v/>
      </c>
      <c r="G95" s="234"/>
      <c r="H95" s="233"/>
      <c r="I95" s="235"/>
      <c r="J95" s="228"/>
      <c r="K95" s="110"/>
      <c r="L95" s="101"/>
      <c r="M95" s="94" t="str">
        <f>$A94</f>
        <v/>
      </c>
      <c r="N95" s="94">
        <v>99</v>
      </c>
      <c r="O95" s="88"/>
      <c r="P95" s="88"/>
      <c r="Q95" s="88"/>
      <c r="R95" s="88"/>
      <c r="S95" s="88"/>
      <c r="T95" s="88"/>
      <c r="U95" s="88"/>
      <c r="V95" s="88"/>
      <c r="W95" s="88"/>
      <c r="X95" s="88"/>
      <c r="Y95" s="88"/>
    </row>
    <row r="96" spans="1:25" s="6" customFormat="1" hidden="1" x14ac:dyDescent="0.2">
      <c r="A96" s="233"/>
      <c r="B96" s="233"/>
      <c r="C96" s="233"/>
      <c r="D96" s="233"/>
      <c r="E96" s="233"/>
      <c r="F96" s="236" t="s">
        <v>295</v>
      </c>
      <c r="G96" s="233"/>
      <c r="H96" s="233"/>
      <c r="I96" s="235"/>
      <c r="J96" s="237"/>
      <c r="K96" s="87"/>
      <c r="L96" s="88"/>
      <c r="M96" s="88"/>
      <c r="N96" s="88"/>
      <c r="O96" s="88"/>
      <c r="P96" s="88"/>
      <c r="Q96" s="88"/>
      <c r="R96" s="88"/>
      <c r="S96" s="88"/>
      <c r="T96" s="88"/>
      <c r="U96" s="88"/>
      <c r="V96" s="88"/>
      <c r="W96" s="88"/>
      <c r="X96" s="88"/>
      <c r="Y96" s="88"/>
    </row>
    <row r="97" spans="1:25" s="6" customFormat="1" hidden="1" x14ac:dyDescent="0.2">
      <c r="A97" s="233"/>
      <c r="B97" s="233"/>
      <c r="C97" s="233"/>
      <c r="D97" s="233"/>
      <c r="E97" s="233"/>
      <c r="F97" s="236" t="s">
        <v>296</v>
      </c>
      <c r="G97" s="233"/>
      <c r="H97" s="233"/>
      <c r="I97" s="235"/>
      <c r="J97" s="237"/>
      <c r="K97" s="87"/>
      <c r="L97" s="88"/>
      <c r="M97" s="88"/>
      <c r="N97" s="88"/>
      <c r="O97" s="88"/>
      <c r="P97" s="88"/>
      <c r="Q97" s="88"/>
      <c r="R97" s="88"/>
      <c r="S97" s="88"/>
      <c r="T97" s="88"/>
      <c r="U97" s="88"/>
      <c r="V97" s="88"/>
      <c r="W97" s="88"/>
      <c r="X97" s="88"/>
      <c r="Y97" s="88"/>
    </row>
    <row r="98" spans="1:25" s="6" customFormat="1" hidden="1" x14ac:dyDescent="0.2">
      <c r="A98" s="233"/>
      <c r="B98" s="233"/>
      <c r="C98" s="233"/>
      <c r="D98" s="233"/>
      <c r="E98" s="233"/>
      <c r="F98" s="238" t="s">
        <v>297</v>
      </c>
      <c r="G98" s="239"/>
      <c r="H98" s="233"/>
      <c r="I98" s="235"/>
      <c r="J98" s="237"/>
      <c r="K98" s="87"/>
      <c r="L98" s="88"/>
      <c r="M98" s="88"/>
      <c r="N98" s="88"/>
      <c r="O98" s="88"/>
      <c r="P98" s="88"/>
      <c r="Q98" s="88"/>
      <c r="R98" s="88"/>
      <c r="S98" s="88"/>
      <c r="T98" s="88"/>
      <c r="U98" s="88"/>
      <c r="V98" s="88"/>
      <c r="W98" s="88"/>
      <c r="X98" s="88"/>
      <c r="Y98" s="88"/>
    </row>
    <row r="99" spans="1:25" s="6" customFormat="1" hidden="1" x14ac:dyDescent="0.2">
      <c r="A99" s="233"/>
      <c r="B99" s="240"/>
      <c r="C99" s="240"/>
      <c r="D99" s="233"/>
      <c r="E99" s="233"/>
      <c r="F99" s="236" t="s">
        <v>298</v>
      </c>
      <c r="G99" s="233"/>
      <c r="H99" s="233"/>
      <c r="I99" s="235"/>
      <c r="J99" s="237"/>
      <c r="K99" s="87"/>
      <c r="L99" s="88"/>
      <c r="M99" s="88"/>
      <c r="N99" s="88"/>
      <c r="O99" s="88"/>
      <c r="P99" s="88"/>
      <c r="Q99" s="88"/>
      <c r="R99" s="88"/>
      <c r="S99" s="88"/>
      <c r="T99" s="88"/>
      <c r="U99" s="88"/>
      <c r="V99" s="88"/>
      <c r="W99" s="88"/>
      <c r="X99" s="88"/>
      <c r="Y99" s="88"/>
    </row>
    <row r="100" spans="1:25" ht="15.75" x14ac:dyDescent="0.25">
      <c r="A100" s="367" t="s">
        <v>1486</v>
      </c>
      <c r="B100" s="367"/>
      <c r="C100" s="367"/>
      <c r="D100" s="367"/>
      <c r="E100" s="367"/>
      <c r="F100" s="367"/>
      <c r="G100" s="367"/>
      <c r="H100" s="367"/>
      <c r="I100" s="369" t="s">
        <v>1487</v>
      </c>
      <c r="J100" s="369"/>
      <c r="K100" s="89"/>
    </row>
    <row r="101" spans="1:25" ht="15.75" x14ac:dyDescent="0.25">
      <c r="A101" s="367"/>
      <c r="B101" s="367"/>
      <c r="C101" s="367"/>
      <c r="D101" s="367"/>
      <c r="E101" s="367"/>
      <c r="F101" s="367"/>
      <c r="G101" s="367"/>
      <c r="H101" s="367"/>
      <c r="I101" s="368">
        <v>46053</v>
      </c>
      <c r="J101" s="368"/>
    </row>
    <row r="102" spans="1:25" ht="14.25" x14ac:dyDescent="0.2">
      <c r="A102" s="241" t="s">
        <v>299</v>
      </c>
      <c r="B102" s="242">
        <v>57</v>
      </c>
      <c r="C102" s="242"/>
      <c r="D102" s="243"/>
      <c r="E102" s="243"/>
      <c r="F102" s="243"/>
      <c r="G102" s="243"/>
      <c r="H102" s="243"/>
      <c r="I102" s="86"/>
      <c r="J102" s="212"/>
    </row>
    <row r="103" spans="1:25" s="83" customFormat="1" x14ac:dyDescent="0.2">
      <c r="A103" s="79" t="s">
        <v>236</v>
      </c>
      <c r="B103" s="80" t="s">
        <v>300</v>
      </c>
      <c r="C103" s="80" t="s">
        <v>301</v>
      </c>
      <c r="D103" s="80" t="s">
        <v>302</v>
      </c>
      <c r="E103" s="80"/>
      <c r="F103" s="80" t="s">
        <v>303</v>
      </c>
      <c r="G103" s="80"/>
      <c r="H103" s="80" t="s">
        <v>304</v>
      </c>
      <c r="I103" s="81" t="s">
        <v>305</v>
      </c>
      <c r="J103" s="82" t="s">
        <v>275</v>
      </c>
      <c r="K103" s="91"/>
      <c r="L103" s="90"/>
      <c r="M103" s="90"/>
      <c r="N103" s="90"/>
      <c r="O103" s="90"/>
      <c r="P103" s="90"/>
      <c r="Q103" s="90"/>
      <c r="R103" s="90"/>
      <c r="S103" s="90"/>
      <c r="T103" s="90"/>
      <c r="U103" s="90"/>
      <c r="V103" s="90"/>
      <c r="W103" s="90"/>
      <c r="X103" s="90"/>
      <c r="Y103" s="90"/>
    </row>
    <row r="104" spans="1:25" s="12" customFormat="1" ht="76.5" customHeight="1" x14ac:dyDescent="0.2">
      <c r="A104" s="10" t="s">
        <v>54</v>
      </c>
      <c r="B104" s="10" t="s">
        <v>55</v>
      </c>
      <c r="C104" s="10" t="s">
        <v>56</v>
      </c>
      <c r="D104" s="10" t="s">
        <v>57</v>
      </c>
      <c r="E104" s="10" t="s">
        <v>306</v>
      </c>
      <c r="F104" s="10" t="s">
        <v>58</v>
      </c>
      <c r="G104" s="10" t="s">
        <v>59</v>
      </c>
      <c r="H104" s="10" t="s">
        <v>60</v>
      </c>
      <c r="I104" s="284" t="s">
        <v>307</v>
      </c>
      <c r="J104" s="58" t="s">
        <v>62</v>
      </c>
      <c r="K104" s="92"/>
      <c r="L104" s="93"/>
      <c r="M104" s="93"/>
      <c r="N104" s="93"/>
      <c r="O104" s="93"/>
      <c r="P104" s="93"/>
      <c r="Q104" s="93"/>
      <c r="R104" s="93"/>
      <c r="S104" s="93"/>
      <c r="T104" s="93"/>
      <c r="U104" s="93"/>
      <c r="V104" s="93"/>
      <c r="W104" s="93"/>
      <c r="X104" s="93"/>
      <c r="Y104" s="93"/>
    </row>
    <row r="105" spans="1:25" s="12" customFormat="1" ht="15.6" customHeight="1" x14ac:dyDescent="0.2">
      <c r="A105" s="370" t="s">
        <v>308</v>
      </c>
      <c r="B105" s="371"/>
      <c r="C105" s="371"/>
      <c r="D105" s="371"/>
      <c r="E105" s="371"/>
      <c r="F105" s="371"/>
      <c r="G105" s="371"/>
      <c r="H105" s="371"/>
      <c r="I105" s="371"/>
      <c r="J105" s="372"/>
      <c r="K105" s="92"/>
      <c r="L105" s="93"/>
      <c r="M105" s="93"/>
      <c r="N105" s="93"/>
      <c r="O105" s="93"/>
      <c r="P105" s="93"/>
      <c r="Q105" s="93"/>
      <c r="R105" s="93"/>
      <c r="S105" s="93"/>
      <c r="T105" s="93"/>
      <c r="U105" s="93"/>
      <c r="V105" s="93"/>
      <c r="W105" s="93"/>
      <c r="X105" s="93"/>
      <c r="Y105" s="93"/>
    </row>
    <row r="106" spans="1:25" s="12" customFormat="1" ht="12.75" x14ac:dyDescent="0.2">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12.75" x14ac:dyDescent="0.2">
      <c r="A107" s="14" t="s">
        <v>1854</v>
      </c>
      <c r="B107" s="14" t="s">
        <v>1858</v>
      </c>
      <c r="C107" s="14"/>
      <c r="D107" s="16">
        <v>46053</v>
      </c>
      <c r="E107" s="16"/>
      <c r="F107" s="14" t="s">
        <v>1855</v>
      </c>
      <c r="G107" s="14" t="s">
        <v>1856</v>
      </c>
      <c r="H107" s="14" t="s">
        <v>1857</v>
      </c>
      <c r="I107" s="15">
        <v>5</v>
      </c>
      <c r="J107" s="77">
        <v>4</v>
      </c>
      <c r="K107" s="92"/>
    </row>
    <row r="108" spans="1:25" ht="12.75" x14ac:dyDescent="0.2">
      <c r="A108" s="14" t="s">
        <v>1854</v>
      </c>
      <c r="B108" s="14" t="s">
        <v>1859</v>
      </c>
      <c r="C108" s="14"/>
      <c r="D108" s="16">
        <v>46081</v>
      </c>
      <c r="E108" s="16"/>
      <c r="F108" s="14" t="s">
        <v>1855</v>
      </c>
      <c r="G108" s="14" t="s">
        <v>1856</v>
      </c>
      <c r="H108" s="14" t="s">
        <v>1857</v>
      </c>
      <c r="I108" s="15">
        <v>5</v>
      </c>
      <c r="J108" s="77">
        <v>4</v>
      </c>
      <c r="K108" s="92"/>
    </row>
    <row r="109" spans="1:25" ht="33.75" x14ac:dyDescent="0.2">
      <c r="A109" s="14" t="s">
        <v>1854</v>
      </c>
      <c r="B109" s="14" t="s">
        <v>1860</v>
      </c>
      <c r="C109" s="14" t="s">
        <v>1861</v>
      </c>
      <c r="D109" s="16">
        <v>46044</v>
      </c>
      <c r="E109" s="16">
        <v>46055</v>
      </c>
      <c r="F109" s="14" t="s">
        <v>1862</v>
      </c>
      <c r="G109" s="14" t="s">
        <v>1863</v>
      </c>
      <c r="H109" s="14" t="s">
        <v>1864</v>
      </c>
      <c r="I109" s="15">
        <v>432.4</v>
      </c>
      <c r="J109" s="77">
        <v>3</v>
      </c>
      <c r="K109" s="92"/>
    </row>
    <row r="110" spans="1:25" ht="33.75" x14ac:dyDescent="0.2">
      <c r="A110" s="14" t="s">
        <v>1854</v>
      </c>
      <c r="B110" s="14" t="s">
        <v>1860</v>
      </c>
      <c r="C110" s="14" t="s">
        <v>1861</v>
      </c>
      <c r="D110" s="16">
        <v>46044</v>
      </c>
      <c r="E110" s="16">
        <v>46055</v>
      </c>
      <c r="F110" s="14" t="s">
        <v>1862</v>
      </c>
      <c r="G110" s="14" t="s">
        <v>1863</v>
      </c>
      <c r="H110" s="14" t="s">
        <v>1864</v>
      </c>
      <c r="I110" s="15">
        <v>1297.19</v>
      </c>
      <c r="J110" s="77">
        <v>2</v>
      </c>
      <c r="K110" s="92"/>
    </row>
    <row r="111" spans="1:25" ht="22.5" x14ac:dyDescent="0.2">
      <c r="A111" s="14" t="s">
        <v>1854</v>
      </c>
      <c r="B111" s="14" t="s">
        <v>1865</v>
      </c>
      <c r="C111" s="14" t="s">
        <v>1866</v>
      </c>
      <c r="D111" s="16">
        <v>46063</v>
      </c>
      <c r="E111" s="16"/>
      <c r="F111" s="14" t="s">
        <v>1869</v>
      </c>
      <c r="G111" s="14" t="s">
        <v>1867</v>
      </c>
      <c r="H111" s="14" t="s">
        <v>1868</v>
      </c>
      <c r="I111" s="15">
        <v>480</v>
      </c>
      <c r="J111" s="77">
        <v>4</v>
      </c>
      <c r="K111" s="92"/>
    </row>
    <row r="112" spans="1:25" ht="56.25" x14ac:dyDescent="0.2">
      <c r="A112" s="14" t="s">
        <v>1854</v>
      </c>
      <c r="B112" s="14" t="s">
        <v>1870</v>
      </c>
      <c r="C112" s="14"/>
      <c r="D112" s="16">
        <v>46062</v>
      </c>
      <c r="E112" s="16"/>
      <c r="F112" s="14" t="s">
        <v>1871</v>
      </c>
      <c r="G112" s="14"/>
      <c r="H112" s="14" t="s">
        <v>1872</v>
      </c>
      <c r="I112" s="15">
        <v>2116.79</v>
      </c>
      <c r="J112" s="77">
        <v>4</v>
      </c>
      <c r="K112" s="92"/>
    </row>
    <row r="113" spans="1:11" ht="33.75" x14ac:dyDescent="0.2">
      <c r="A113" s="14" t="s">
        <v>1854</v>
      </c>
      <c r="B113" s="14" t="s">
        <v>1873</v>
      </c>
      <c r="C113" s="14"/>
      <c r="D113" s="16">
        <v>46079</v>
      </c>
      <c r="E113" s="16"/>
      <c r="F113" s="14" t="s">
        <v>1874</v>
      </c>
      <c r="G113" s="14"/>
      <c r="H113" s="14" t="s">
        <v>1875</v>
      </c>
      <c r="I113" s="15">
        <v>2700</v>
      </c>
      <c r="J113" s="77">
        <v>3</v>
      </c>
      <c r="K113" s="92"/>
    </row>
    <row r="114" spans="1:11" ht="12.75" x14ac:dyDescent="0.2">
      <c r="A114" s="14"/>
      <c r="B114" s="14"/>
      <c r="C114" s="14"/>
      <c r="D114" s="16"/>
      <c r="E114" s="16"/>
      <c r="F114" s="14"/>
      <c r="G114" s="14"/>
      <c r="H114" s="14"/>
      <c r="I114" s="15"/>
      <c r="J114" s="77"/>
      <c r="K114" s="92"/>
    </row>
    <row r="115" spans="1:11" ht="12.75" x14ac:dyDescent="0.2">
      <c r="A115" s="14"/>
      <c r="B115" s="14"/>
      <c r="C115" s="14"/>
      <c r="D115" s="16"/>
      <c r="E115" s="16"/>
      <c r="F115" s="14"/>
      <c r="G115" s="14"/>
      <c r="H115" s="14"/>
      <c r="I115" s="15"/>
      <c r="J115" s="77"/>
      <c r="K115" s="92"/>
    </row>
    <row r="116" spans="1:11" ht="12.75" x14ac:dyDescent="0.2">
      <c r="A116" s="14"/>
      <c r="B116" s="14"/>
      <c r="C116" s="14"/>
      <c r="D116" s="16"/>
      <c r="E116" s="16"/>
      <c r="F116" s="14"/>
      <c r="G116" s="14"/>
      <c r="H116" s="14"/>
      <c r="I116" s="15"/>
      <c r="J116" s="77"/>
      <c r="K116" s="92"/>
    </row>
    <row r="117" spans="1:11" ht="12.75" x14ac:dyDescent="0.2">
      <c r="A117" s="14"/>
      <c r="B117" s="14"/>
      <c r="C117" s="14"/>
      <c r="D117" s="16"/>
      <c r="E117" s="16"/>
      <c r="F117" s="14"/>
      <c r="G117" s="14"/>
      <c r="H117" s="14"/>
      <c r="I117" s="15"/>
      <c r="J117" s="77"/>
      <c r="K117" s="92"/>
    </row>
    <row r="118" spans="1:11" ht="12.75" x14ac:dyDescent="0.2">
      <c r="A118" s="14"/>
      <c r="B118" s="14"/>
      <c r="C118" s="14"/>
      <c r="D118" s="16"/>
      <c r="E118" s="16"/>
      <c r="F118" s="14"/>
      <c r="G118" s="14"/>
      <c r="H118" s="14"/>
      <c r="I118" s="15"/>
      <c r="J118" s="77"/>
      <c r="K118" s="92"/>
    </row>
    <row r="119" spans="1:11" ht="12.75" x14ac:dyDescent="0.2">
      <c r="A119" s="14"/>
      <c r="B119" s="14"/>
      <c r="C119" s="14"/>
      <c r="D119" s="16"/>
      <c r="E119" s="16"/>
      <c r="F119" s="14"/>
      <c r="G119" s="14"/>
      <c r="H119" s="14"/>
      <c r="I119" s="15"/>
      <c r="J119" s="77"/>
      <c r="K119" s="92"/>
    </row>
    <row r="120" spans="1:11" ht="12.75" x14ac:dyDescent="0.2">
      <c r="A120" s="14"/>
      <c r="B120" s="14"/>
      <c r="C120" s="14"/>
      <c r="D120" s="16"/>
      <c r="E120" s="16"/>
      <c r="F120" s="14"/>
      <c r="G120" s="14"/>
      <c r="H120" s="14"/>
      <c r="I120" s="15"/>
      <c r="J120" s="77"/>
      <c r="K120" s="92"/>
    </row>
    <row r="121" spans="1:11" ht="12.75" x14ac:dyDescent="0.2">
      <c r="A121" s="14"/>
      <c r="B121" s="14"/>
      <c r="C121" s="14"/>
      <c r="D121" s="16"/>
      <c r="E121" s="16"/>
      <c r="F121" s="14"/>
      <c r="G121" s="14"/>
      <c r="H121" s="14"/>
      <c r="I121" s="15"/>
      <c r="J121" s="77"/>
      <c r="K121" s="92"/>
    </row>
    <row r="122" spans="1:11" ht="12.75" x14ac:dyDescent="0.2">
      <c r="A122" s="14"/>
      <c r="B122" s="14"/>
      <c r="C122" s="14"/>
      <c r="D122" s="16"/>
      <c r="E122" s="16"/>
      <c r="F122" s="14"/>
      <c r="G122" s="14"/>
      <c r="H122" s="14"/>
      <c r="I122" s="15"/>
      <c r="J122" s="77"/>
      <c r="K122" s="92"/>
    </row>
    <row r="123" spans="1:11" ht="12.75" x14ac:dyDescent="0.2">
      <c r="A123" s="14"/>
      <c r="B123" s="14"/>
      <c r="C123" s="14"/>
      <c r="D123" s="16"/>
      <c r="E123" s="16"/>
      <c r="F123" s="14"/>
      <c r="G123" s="14"/>
      <c r="H123" s="14"/>
      <c r="I123" s="15"/>
      <c r="J123" s="77"/>
      <c r="K123" s="92"/>
    </row>
    <row r="124" spans="1:11" ht="12.75" x14ac:dyDescent="0.2">
      <c r="A124" s="14"/>
      <c r="B124" s="14"/>
      <c r="C124" s="14"/>
      <c r="D124" s="16"/>
      <c r="E124" s="16"/>
      <c r="F124" s="14"/>
      <c r="G124" s="14"/>
      <c r="H124" s="14"/>
      <c r="I124" s="15"/>
      <c r="J124" s="77"/>
      <c r="K124" s="92"/>
    </row>
    <row r="125" spans="1:11" ht="12.75" x14ac:dyDescent="0.2">
      <c r="A125" s="14"/>
      <c r="B125" s="14"/>
      <c r="C125" s="14"/>
      <c r="D125" s="16"/>
      <c r="E125" s="16"/>
      <c r="F125" s="14"/>
      <c r="G125" s="14"/>
      <c r="H125" s="14"/>
      <c r="I125" s="15"/>
      <c r="J125" s="77"/>
      <c r="K125" s="92"/>
    </row>
    <row r="126" spans="1:11" ht="12.75" x14ac:dyDescent="0.2">
      <c r="A126" s="14"/>
      <c r="B126" s="14"/>
      <c r="C126" s="14"/>
      <c r="D126" s="16"/>
      <c r="E126" s="16"/>
      <c r="F126" s="14"/>
      <c r="G126" s="14"/>
      <c r="H126" s="14"/>
      <c r="I126" s="15"/>
      <c r="J126" s="77"/>
      <c r="K126" s="92"/>
    </row>
    <row r="127" spans="1:11" ht="12.75" x14ac:dyDescent="0.2">
      <c r="A127" s="14"/>
      <c r="B127" s="14"/>
      <c r="C127" s="14"/>
      <c r="D127" s="16"/>
      <c r="E127" s="16"/>
      <c r="F127" s="14"/>
      <c r="G127" s="14"/>
      <c r="H127" s="14"/>
      <c r="I127" s="15"/>
      <c r="J127" s="77"/>
      <c r="K127" s="92"/>
    </row>
    <row r="128" spans="1:11" ht="12.75" x14ac:dyDescent="0.2">
      <c r="A128" s="14"/>
      <c r="B128" s="14"/>
      <c r="C128" s="14"/>
      <c r="D128" s="16"/>
      <c r="E128" s="16"/>
      <c r="F128" s="14"/>
      <c r="G128" s="14"/>
      <c r="H128" s="14"/>
      <c r="I128" s="15"/>
      <c r="J128" s="77"/>
      <c r="K128" s="92"/>
    </row>
    <row r="129" spans="1:11" ht="12.75" x14ac:dyDescent="0.2">
      <c r="A129" s="14"/>
      <c r="B129" s="14"/>
      <c r="C129" s="14"/>
      <c r="D129" s="16"/>
      <c r="E129" s="16"/>
      <c r="F129" s="14"/>
      <c r="G129" s="14"/>
      <c r="H129" s="14"/>
      <c r="I129" s="15"/>
      <c r="J129" s="77"/>
      <c r="K129" s="92"/>
    </row>
    <row r="130" spans="1:11" ht="12.75" x14ac:dyDescent="0.2">
      <c r="A130" s="14"/>
      <c r="B130" s="14"/>
      <c r="C130" s="14"/>
      <c r="D130" s="16"/>
      <c r="E130" s="16"/>
      <c r="F130" s="14"/>
      <c r="G130" s="14"/>
      <c r="H130" s="14"/>
      <c r="I130" s="15"/>
      <c r="J130" s="77"/>
      <c r="K130" s="92"/>
    </row>
    <row r="131" spans="1:11" ht="12.75" x14ac:dyDescent="0.2">
      <c r="A131" s="14"/>
      <c r="B131" s="14"/>
      <c r="C131" s="14"/>
      <c r="D131" s="16"/>
      <c r="E131" s="16"/>
      <c r="F131" s="14"/>
      <c r="G131" s="14"/>
      <c r="H131" s="14"/>
      <c r="I131" s="15"/>
      <c r="J131" s="77"/>
      <c r="K131" s="92"/>
    </row>
    <row r="132" spans="1:11" ht="12.75" x14ac:dyDescent="0.2">
      <c r="A132" s="14"/>
      <c r="B132" s="14"/>
      <c r="C132" s="14"/>
      <c r="D132" s="16"/>
      <c r="E132" s="16"/>
      <c r="F132" s="14"/>
      <c r="G132" s="14"/>
      <c r="H132" s="14"/>
      <c r="I132" s="15"/>
      <c r="J132" s="77"/>
      <c r="K132" s="92"/>
    </row>
    <row r="133" spans="1:11" ht="12.75" x14ac:dyDescent="0.2">
      <c r="A133" s="14"/>
      <c r="B133" s="14"/>
      <c r="C133" s="14"/>
      <c r="D133" s="16"/>
      <c r="E133" s="16"/>
      <c r="F133" s="14"/>
      <c r="G133" s="14"/>
      <c r="H133" s="14"/>
      <c r="I133" s="15"/>
      <c r="J133" s="77"/>
      <c r="K133" s="92"/>
    </row>
    <row r="134" spans="1:11" ht="12.75" x14ac:dyDescent="0.2">
      <c r="A134" s="14"/>
      <c r="B134" s="14"/>
      <c r="C134" s="14"/>
      <c r="D134" s="16"/>
      <c r="E134" s="16"/>
      <c r="F134" s="14"/>
      <c r="G134" s="14"/>
      <c r="H134" s="14"/>
      <c r="I134" s="15"/>
      <c r="J134" s="77"/>
      <c r="K134" s="92"/>
    </row>
    <row r="135" spans="1:11" ht="12.75" x14ac:dyDescent="0.2">
      <c r="A135" s="14"/>
      <c r="B135" s="14"/>
      <c r="C135" s="14"/>
      <c r="D135" s="16"/>
      <c r="E135" s="16"/>
      <c r="F135" s="14"/>
      <c r="G135" s="14"/>
      <c r="H135" s="14"/>
      <c r="I135" s="15"/>
      <c r="J135" s="77"/>
      <c r="K135" s="92"/>
    </row>
    <row r="136" spans="1:11" ht="12.75" x14ac:dyDescent="0.2">
      <c r="A136" s="14"/>
      <c r="B136" s="14"/>
      <c r="C136" s="14"/>
      <c r="D136" s="16"/>
      <c r="E136" s="16"/>
      <c r="F136" s="14"/>
      <c r="G136" s="14"/>
      <c r="H136" s="14"/>
      <c r="I136" s="15"/>
      <c r="J136" s="77"/>
      <c r="K136" s="92"/>
    </row>
    <row r="137" spans="1:11" ht="12.75" x14ac:dyDescent="0.2">
      <c r="A137" s="14"/>
      <c r="B137" s="14"/>
      <c r="C137" s="14"/>
      <c r="D137" s="16"/>
      <c r="E137" s="16"/>
      <c r="F137" s="14"/>
      <c r="G137" s="14"/>
      <c r="H137" s="14"/>
      <c r="I137" s="15"/>
      <c r="J137" s="77"/>
      <c r="K137" s="92"/>
    </row>
    <row r="138" spans="1:11" ht="12.75" x14ac:dyDescent="0.2">
      <c r="A138" s="14"/>
      <c r="B138" s="14"/>
      <c r="C138" s="14"/>
      <c r="D138" s="16"/>
      <c r="E138" s="16"/>
      <c r="F138" s="14"/>
      <c r="G138" s="14"/>
      <c r="H138" s="14"/>
      <c r="I138" s="15"/>
      <c r="J138" s="77"/>
      <c r="K138" s="92"/>
    </row>
    <row r="139" spans="1:11" ht="12.75" x14ac:dyDescent="0.2">
      <c r="A139" s="14"/>
      <c r="B139" s="14"/>
      <c r="C139" s="14"/>
      <c r="D139" s="16"/>
      <c r="E139" s="16"/>
      <c r="F139" s="14"/>
      <c r="G139" s="14"/>
      <c r="H139" s="14"/>
      <c r="I139" s="15"/>
      <c r="J139" s="77"/>
      <c r="K139" s="92"/>
    </row>
    <row r="140" spans="1:11" ht="12.75" x14ac:dyDescent="0.2">
      <c r="A140" s="14"/>
      <c r="B140" s="14"/>
      <c r="C140" s="14"/>
      <c r="D140" s="16"/>
      <c r="E140" s="16"/>
      <c r="F140" s="14"/>
      <c r="G140" s="14"/>
      <c r="H140" s="14"/>
      <c r="I140" s="15"/>
      <c r="J140" s="77"/>
      <c r="K140" s="92"/>
    </row>
    <row r="141" spans="1:11" ht="12.75" x14ac:dyDescent="0.2">
      <c r="A141" s="14"/>
      <c r="B141" s="14"/>
      <c r="C141" s="14"/>
      <c r="D141" s="16"/>
      <c r="E141" s="16"/>
      <c r="F141" s="14"/>
      <c r="G141" s="14"/>
      <c r="H141" s="14"/>
      <c r="I141" s="15"/>
      <c r="J141" s="77"/>
      <c r="K141" s="92"/>
    </row>
    <row r="142" spans="1:11" ht="12.75" x14ac:dyDescent="0.2">
      <c r="A142" s="14"/>
      <c r="B142" s="14"/>
      <c r="C142" s="14"/>
      <c r="D142" s="16"/>
      <c r="E142" s="16"/>
      <c r="F142" s="14"/>
      <c r="G142" s="14"/>
      <c r="H142" s="14"/>
      <c r="I142" s="15"/>
      <c r="J142" s="77"/>
      <c r="K142" s="92"/>
    </row>
    <row r="143" spans="1:11" ht="12.75" x14ac:dyDescent="0.2">
      <c r="A143" s="14"/>
      <c r="B143" s="14"/>
      <c r="C143" s="14"/>
      <c r="D143" s="16"/>
      <c r="E143" s="16"/>
      <c r="F143" s="14"/>
      <c r="G143" s="14"/>
      <c r="H143" s="14"/>
      <c r="I143" s="15"/>
      <c r="J143" s="77"/>
      <c r="K143" s="92"/>
    </row>
    <row r="144" spans="1:11" ht="12.75" x14ac:dyDescent="0.2">
      <c r="A144" s="14"/>
      <c r="B144" s="14"/>
      <c r="C144" s="14"/>
      <c r="D144" s="16"/>
      <c r="E144" s="16"/>
      <c r="F144" s="14"/>
      <c r="G144" s="14"/>
      <c r="H144" s="14"/>
      <c r="I144" s="15"/>
      <c r="J144" s="77"/>
      <c r="K144" s="92"/>
    </row>
    <row r="145" spans="1:11" ht="12.75" x14ac:dyDescent="0.2">
      <c r="A145" s="14"/>
      <c r="B145" s="14"/>
      <c r="C145" s="14"/>
      <c r="D145" s="16"/>
      <c r="E145" s="16"/>
      <c r="F145" s="14"/>
      <c r="G145" s="14"/>
      <c r="H145" s="14"/>
      <c r="I145" s="15"/>
      <c r="J145" s="77"/>
      <c r="K145" s="92"/>
    </row>
    <row r="146" spans="1:11" ht="12.75" x14ac:dyDescent="0.2">
      <c r="A146" s="14"/>
      <c r="B146" s="14"/>
      <c r="C146" s="14"/>
      <c r="D146" s="16"/>
      <c r="E146" s="16"/>
      <c r="F146" s="14"/>
      <c r="G146" s="14"/>
      <c r="H146" s="14"/>
      <c r="I146" s="15"/>
      <c r="J146" s="77"/>
      <c r="K146" s="92"/>
    </row>
    <row r="147" spans="1:11" ht="12.75" x14ac:dyDescent="0.2">
      <c r="A147" s="14"/>
      <c r="B147" s="14"/>
      <c r="C147" s="14"/>
      <c r="D147" s="16"/>
      <c r="E147" s="16"/>
      <c r="F147" s="14"/>
      <c r="G147" s="14"/>
      <c r="H147" s="14"/>
      <c r="I147" s="15"/>
      <c r="J147" s="77"/>
      <c r="K147" s="92"/>
    </row>
    <row r="148" spans="1:11" ht="12.75" x14ac:dyDescent="0.2">
      <c r="A148" s="14"/>
      <c r="B148" s="14"/>
      <c r="C148" s="14"/>
      <c r="D148" s="16"/>
      <c r="E148" s="16"/>
      <c r="F148" s="14"/>
      <c r="G148" s="14"/>
      <c r="H148" s="14"/>
      <c r="I148" s="15"/>
      <c r="J148" s="77"/>
      <c r="K148" s="92"/>
    </row>
    <row r="149" spans="1:11" ht="12.75" x14ac:dyDescent="0.2">
      <c r="A149" s="14"/>
      <c r="B149" s="14"/>
      <c r="C149" s="14"/>
      <c r="D149" s="16"/>
      <c r="E149" s="16"/>
      <c r="F149" s="14"/>
      <c r="G149" s="14"/>
      <c r="H149" s="14"/>
      <c r="I149" s="15"/>
      <c r="J149" s="77"/>
      <c r="K149" s="92"/>
    </row>
    <row r="150" spans="1:11" ht="12.75" x14ac:dyDescent="0.2">
      <c r="A150" s="14"/>
      <c r="B150" s="14"/>
      <c r="C150" s="14"/>
      <c r="D150" s="16"/>
      <c r="E150" s="16"/>
      <c r="F150" s="14"/>
      <c r="G150" s="14"/>
      <c r="H150" s="14"/>
      <c r="I150" s="15"/>
      <c r="J150" s="77"/>
      <c r="K150" s="92"/>
    </row>
    <row r="151" spans="1:11" ht="12.75" x14ac:dyDescent="0.2">
      <c r="A151" s="14"/>
      <c r="B151" s="14"/>
      <c r="C151" s="14"/>
      <c r="D151" s="16"/>
      <c r="E151" s="16"/>
      <c r="F151" s="14"/>
      <c r="G151" s="14"/>
      <c r="H151" s="14"/>
      <c r="I151" s="15"/>
      <c r="J151" s="77"/>
      <c r="K151" s="92"/>
    </row>
    <row r="152" spans="1:11" ht="12.75" x14ac:dyDescent="0.2">
      <c r="A152" s="14"/>
      <c r="B152" s="14"/>
      <c r="C152" s="14"/>
      <c r="D152" s="16"/>
      <c r="E152" s="16"/>
      <c r="F152" s="14"/>
      <c r="G152" s="14"/>
      <c r="H152" s="14"/>
      <c r="I152" s="15"/>
      <c r="J152" s="77"/>
      <c r="K152" s="92"/>
    </row>
    <row r="153" spans="1:11" ht="12.75" x14ac:dyDescent="0.2">
      <c r="A153" s="14"/>
      <c r="B153" s="14"/>
      <c r="C153" s="14"/>
      <c r="D153" s="16"/>
      <c r="E153" s="16"/>
      <c r="F153" s="14"/>
      <c r="G153" s="14"/>
      <c r="H153" s="14"/>
      <c r="I153" s="15"/>
      <c r="J153" s="77"/>
      <c r="K153" s="92"/>
    </row>
    <row r="154" spans="1:11" ht="12.75" x14ac:dyDescent="0.2">
      <c r="A154" s="14"/>
      <c r="B154" s="14"/>
      <c r="C154" s="14"/>
      <c r="D154" s="16"/>
      <c r="E154" s="16"/>
      <c r="F154" s="14"/>
      <c r="G154" s="14"/>
      <c r="H154" s="14"/>
      <c r="I154" s="15"/>
      <c r="J154" s="77"/>
      <c r="K154" s="92"/>
    </row>
    <row r="155" spans="1:11" ht="12.75" x14ac:dyDescent="0.2">
      <c r="A155" s="14"/>
      <c r="B155" s="14"/>
      <c r="C155" s="14"/>
      <c r="D155" s="16"/>
      <c r="E155" s="16"/>
      <c r="F155" s="14"/>
      <c r="G155" s="14"/>
      <c r="H155" s="14"/>
      <c r="I155" s="15"/>
      <c r="J155" s="77"/>
      <c r="K155" s="92"/>
    </row>
    <row r="156" spans="1:11" ht="12.75" x14ac:dyDescent="0.2">
      <c r="A156" s="14"/>
      <c r="B156" s="14"/>
      <c r="C156" s="14"/>
      <c r="D156" s="16"/>
      <c r="E156" s="16"/>
      <c r="F156" s="14"/>
      <c r="G156" s="14"/>
      <c r="H156" s="14"/>
      <c r="I156" s="15"/>
      <c r="J156" s="77"/>
      <c r="K156" s="92"/>
    </row>
    <row r="157" spans="1:11" ht="12.75" x14ac:dyDescent="0.2">
      <c r="A157" s="14"/>
      <c r="B157" s="14"/>
      <c r="C157" s="14"/>
      <c r="D157" s="16"/>
      <c r="E157" s="16"/>
      <c r="F157" s="14"/>
      <c r="G157" s="14"/>
      <c r="H157" s="14"/>
      <c r="I157" s="15"/>
      <c r="J157" s="77"/>
      <c r="K157" s="92"/>
    </row>
    <row r="158" spans="1:11" ht="12.75" x14ac:dyDescent="0.2">
      <c r="A158" s="14"/>
      <c r="B158" s="14"/>
      <c r="C158" s="14"/>
      <c r="D158" s="16"/>
      <c r="E158" s="16"/>
      <c r="F158" s="14"/>
      <c r="G158" s="14"/>
      <c r="H158" s="14"/>
      <c r="I158" s="15"/>
      <c r="J158" s="77"/>
      <c r="K158" s="92"/>
    </row>
    <row r="159" spans="1:11" ht="12.75" x14ac:dyDescent="0.2">
      <c r="A159" s="14"/>
      <c r="B159" s="14"/>
      <c r="C159" s="14"/>
      <c r="D159" s="16"/>
      <c r="E159" s="16"/>
      <c r="F159" s="14"/>
      <c r="G159" s="14"/>
      <c r="H159" s="14"/>
      <c r="I159" s="15"/>
      <c r="J159" s="77"/>
      <c r="K159" s="92"/>
    </row>
    <row r="160" spans="1:11" ht="12.75" x14ac:dyDescent="0.2">
      <c r="A160" s="14"/>
      <c r="B160" s="14"/>
      <c r="C160" s="14"/>
      <c r="D160" s="16"/>
      <c r="E160" s="16"/>
      <c r="F160" s="14"/>
      <c r="G160" s="14"/>
      <c r="H160" s="14"/>
      <c r="I160" s="15"/>
      <c r="J160" s="77"/>
      <c r="K160" s="92"/>
    </row>
    <row r="161" spans="1:11" ht="12.75" x14ac:dyDescent="0.2">
      <c r="A161" s="14"/>
      <c r="B161" s="14"/>
      <c r="C161" s="14"/>
      <c r="D161" s="16"/>
      <c r="E161" s="16"/>
      <c r="F161" s="14"/>
      <c r="G161" s="14"/>
      <c r="H161" s="14"/>
      <c r="I161" s="15"/>
      <c r="J161" s="77"/>
      <c r="K161" s="92"/>
    </row>
    <row r="162" spans="1:11" ht="12.75" x14ac:dyDescent="0.2">
      <c r="A162" s="14"/>
      <c r="B162" s="14"/>
      <c r="C162" s="14"/>
      <c r="D162" s="16"/>
      <c r="E162" s="16"/>
      <c r="F162" s="14"/>
      <c r="G162" s="14"/>
      <c r="H162" s="14"/>
      <c r="I162" s="15"/>
      <c r="J162" s="77"/>
      <c r="K162" s="92"/>
    </row>
    <row r="163" spans="1:11" ht="12.75" x14ac:dyDescent="0.2">
      <c r="A163" s="14"/>
      <c r="B163" s="14"/>
      <c r="C163" s="14"/>
      <c r="D163" s="16"/>
      <c r="E163" s="16"/>
      <c r="F163" s="14"/>
      <c r="G163" s="14"/>
      <c r="H163" s="14"/>
      <c r="I163" s="15"/>
      <c r="J163" s="77"/>
      <c r="K163" s="92"/>
    </row>
    <row r="164" spans="1:11" ht="12.75" x14ac:dyDescent="0.2">
      <c r="A164" s="14"/>
      <c r="B164" s="14"/>
      <c r="C164" s="14"/>
      <c r="D164" s="16"/>
      <c r="E164" s="16"/>
      <c r="F164" s="14"/>
      <c r="G164" s="14"/>
      <c r="H164" s="14"/>
      <c r="I164" s="15"/>
      <c r="J164" s="77"/>
      <c r="K164" s="92"/>
    </row>
    <row r="165" spans="1:11" ht="12.75" x14ac:dyDescent="0.2">
      <c r="A165" s="14"/>
      <c r="B165" s="14"/>
      <c r="C165" s="14"/>
      <c r="D165" s="16"/>
      <c r="E165" s="16"/>
      <c r="F165" s="14"/>
      <c r="G165" s="14"/>
      <c r="H165" s="14"/>
      <c r="I165" s="15"/>
      <c r="J165" s="77"/>
      <c r="K165" s="92"/>
    </row>
    <row r="166" spans="1:11" ht="12.75" x14ac:dyDescent="0.2">
      <c r="A166" s="14"/>
      <c r="B166" s="14"/>
      <c r="C166" s="14"/>
      <c r="D166" s="16"/>
      <c r="E166" s="16"/>
      <c r="F166" s="14"/>
      <c r="G166" s="14"/>
      <c r="H166" s="14"/>
      <c r="I166" s="15"/>
      <c r="J166" s="77"/>
      <c r="K166" s="92"/>
    </row>
    <row r="167" spans="1:11" ht="12.75" x14ac:dyDescent="0.2">
      <c r="A167" s="14"/>
      <c r="B167" s="14"/>
      <c r="C167" s="14"/>
      <c r="D167" s="16"/>
      <c r="E167" s="16"/>
      <c r="F167" s="14"/>
      <c r="G167" s="14"/>
      <c r="H167" s="14"/>
      <c r="I167" s="15"/>
      <c r="J167" s="77"/>
      <c r="K167" s="92"/>
    </row>
    <row r="168" spans="1:11" ht="12.75" x14ac:dyDescent="0.2">
      <c r="A168" s="14"/>
      <c r="B168" s="14"/>
      <c r="C168" s="14"/>
      <c r="D168" s="16"/>
      <c r="E168" s="16"/>
      <c r="F168" s="14"/>
      <c r="G168" s="14"/>
      <c r="H168" s="14"/>
      <c r="I168" s="15"/>
      <c r="J168" s="77"/>
      <c r="K168" s="92"/>
    </row>
    <row r="169" spans="1:11" ht="12.75" x14ac:dyDescent="0.2">
      <c r="A169" s="14"/>
      <c r="B169" s="14"/>
      <c r="C169" s="14"/>
      <c r="D169" s="16"/>
      <c r="E169" s="16"/>
      <c r="F169" s="14"/>
      <c r="G169" s="14"/>
      <c r="H169" s="14"/>
      <c r="I169" s="15"/>
      <c r="J169" s="77"/>
      <c r="K169" s="92"/>
    </row>
    <row r="170" spans="1:11" ht="12.75" x14ac:dyDescent="0.2">
      <c r="A170" s="14"/>
      <c r="B170" s="14"/>
      <c r="C170" s="14"/>
      <c r="D170" s="16"/>
      <c r="E170" s="16"/>
      <c r="F170" s="14"/>
      <c r="G170" s="14"/>
      <c r="H170" s="14"/>
      <c r="I170" s="15"/>
      <c r="J170" s="77"/>
      <c r="K170" s="92"/>
    </row>
    <row r="171" spans="1:11" ht="12.75" x14ac:dyDescent="0.2">
      <c r="A171" s="14"/>
      <c r="B171" s="14"/>
      <c r="C171" s="14"/>
      <c r="D171" s="16"/>
      <c r="E171" s="16"/>
      <c r="F171" s="14"/>
      <c r="G171" s="14"/>
      <c r="H171" s="14"/>
      <c r="I171" s="15"/>
      <c r="J171" s="77"/>
      <c r="K171" s="92"/>
    </row>
    <row r="172" spans="1:11" ht="12.75" x14ac:dyDescent="0.2">
      <c r="A172" s="14"/>
      <c r="B172" s="14"/>
      <c r="C172" s="14"/>
      <c r="D172" s="16"/>
      <c r="E172" s="16"/>
      <c r="F172" s="14"/>
      <c r="G172" s="14"/>
      <c r="H172" s="14"/>
      <c r="I172" s="15"/>
      <c r="J172" s="77"/>
      <c r="K172" s="92"/>
    </row>
    <row r="173" spans="1:11" ht="12.75" x14ac:dyDescent="0.2">
      <c r="A173" s="14"/>
      <c r="B173" s="14"/>
      <c r="C173" s="14"/>
      <c r="D173" s="16"/>
      <c r="E173" s="16"/>
      <c r="F173" s="14"/>
      <c r="G173" s="14"/>
      <c r="H173" s="14"/>
      <c r="I173" s="15"/>
      <c r="J173" s="77"/>
      <c r="K173" s="92"/>
    </row>
    <row r="174" spans="1:11" ht="12.75" x14ac:dyDescent="0.2">
      <c r="A174" s="14"/>
      <c r="B174" s="14"/>
      <c r="C174" s="14"/>
      <c r="D174" s="16"/>
      <c r="E174" s="16"/>
      <c r="F174" s="14"/>
      <c r="G174" s="14"/>
      <c r="H174" s="14"/>
      <c r="I174" s="15"/>
      <c r="J174" s="77"/>
      <c r="K174" s="92"/>
    </row>
    <row r="175" spans="1:11" ht="12.75" x14ac:dyDescent="0.2">
      <c r="A175" s="14"/>
      <c r="B175" s="14"/>
      <c r="C175" s="14"/>
      <c r="D175" s="16"/>
      <c r="E175" s="16"/>
      <c r="F175" s="14"/>
      <c r="G175" s="14"/>
      <c r="H175" s="14"/>
      <c r="I175" s="15"/>
      <c r="J175" s="77"/>
      <c r="K175" s="92"/>
    </row>
    <row r="176" spans="1:11" ht="12.75" x14ac:dyDescent="0.2">
      <c r="A176" s="14"/>
      <c r="B176" s="14"/>
      <c r="C176" s="14"/>
      <c r="D176" s="16"/>
      <c r="E176" s="16"/>
      <c r="F176" s="14"/>
      <c r="G176" s="14"/>
      <c r="H176" s="14"/>
      <c r="I176" s="15"/>
      <c r="J176" s="77"/>
      <c r="K176" s="92"/>
    </row>
    <row r="177" spans="1:11" ht="12.75" x14ac:dyDescent="0.2">
      <c r="A177" s="14"/>
      <c r="B177" s="14"/>
      <c r="C177" s="14"/>
      <c r="D177" s="16"/>
      <c r="E177" s="16"/>
      <c r="F177" s="14"/>
      <c r="G177" s="14"/>
      <c r="H177" s="14"/>
      <c r="I177" s="15"/>
      <c r="J177" s="77"/>
      <c r="K177" s="92"/>
    </row>
    <row r="178" spans="1:11" ht="12.75" x14ac:dyDescent="0.2">
      <c r="A178" s="14"/>
      <c r="B178" s="14"/>
      <c r="C178" s="14"/>
      <c r="D178" s="16"/>
      <c r="E178" s="16"/>
      <c r="F178" s="14"/>
      <c r="G178" s="14"/>
      <c r="H178" s="14"/>
      <c r="I178" s="15"/>
      <c r="J178" s="77"/>
      <c r="K178" s="92"/>
    </row>
    <row r="179" spans="1:11" ht="12.75" x14ac:dyDescent="0.2">
      <c r="A179" s="14"/>
      <c r="B179" s="14"/>
      <c r="C179" s="14"/>
      <c r="D179" s="16"/>
      <c r="E179" s="16"/>
      <c r="F179" s="14"/>
      <c r="G179" s="14"/>
      <c r="H179" s="14"/>
      <c r="I179" s="15"/>
      <c r="J179" s="77"/>
      <c r="K179" s="92"/>
    </row>
    <row r="180" spans="1:11" ht="12.75" x14ac:dyDescent="0.2">
      <c r="A180" s="14"/>
      <c r="B180" s="14"/>
      <c r="C180" s="14"/>
      <c r="D180" s="16"/>
      <c r="E180" s="16"/>
      <c r="F180" s="14"/>
      <c r="G180" s="14"/>
      <c r="H180" s="14"/>
      <c r="I180" s="15"/>
      <c r="J180" s="77"/>
      <c r="K180" s="92"/>
    </row>
    <row r="181" spans="1:11" ht="12.75" x14ac:dyDescent="0.2">
      <c r="A181" s="14"/>
      <c r="B181" s="14"/>
      <c r="C181" s="14"/>
      <c r="D181" s="16"/>
      <c r="E181" s="16"/>
      <c r="F181" s="14"/>
      <c r="G181" s="14"/>
      <c r="H181" s="14"/>
      <c r="I181" s="15"/>
      <c r="J181" s="77"/>
      <c r="K181" s="92"/>
    </row>
    <row r="182" spans="1:11" ht="12.75" x14ac:dyDescent="0.2">
      <c r="A182" s="14"/>
      <c r="B182" s="14"/>
      <c r="C182" s="14"/>
      <c r="D182" s="16"/>
      <c r="E182" s="16"/>
      <c r="F182" s="14"/>
      <c r="G182" s="14"/>
      <c r="H182" s="14"/>
      <c r="I182" s="15"/>
      <c r="J182" s="77"/>
      <c r="K182" s="92"/>
    </row>
    <row r="183" spans="1:11" ht="12.75" x14ac:dyDescent="0.2">
      <c r="A183" s="14"/>
      <c r="B183" s="14"/>
      <c r="C183" s="14"/>
      <c r="D183" s="16"/>
      <c r="E183" s="16"/>
      <c r="F183" s="14"/>
      <c r="G183" s="14"/>
      <c r="H183" s="14"/>
      <c r="I183" s="15"/>
      <c r="J183" s="77"/>
      <c r="K183" s="92"/>
    </row>
    <row r="184" spans="1:11" ht="12.75" x14ac:dyDescent="0.2">
      <c r="A184" s="14"/>
      <c r="B184" s="14"/>
      <c r="C184" s="14"/>
      <c r="D184" s="16"/>
      <c r="E184" s="16"/>
      <c r="F184" s="14"/>
      <c r="G184" s="14"/>
      <c r="H184" s="14"/>
      <c r="I184" s="15"/>
      <c r="J184" s="77"/>
      <c r="K184" s="92"/>
    </row>
    <row r="185" spans="1:11" ht="12.75" x14ac:dyDescent="0.2">
      <c r="A185" s="14"/>
      <c r="B185" s="14"/>
      <c r="C185" s="14"/>
      <c r="D185" s="16"/>
      <c r="E185" s="16"/>
      <c r="F185" s="14"/>
      <c r="G185" s="14"/>
      <c r="H185" s="14"/>
      <c r="I185" s="15"/>
      <c r="J185" s="77"/>
      <c r="K185" s="92"/>
    </row>
    <row r="186" spans="1:11" ht="12.75" x14ac:dyDescent="0.2">
      <c r="A186" s="14"/>
      <c r="B186" s="14"/>
      <c r="C186" s="14"/>
      <c r="D186" s="16"/>
      <c r="E186" s="16"/>
      <c r="F186" s="14"/>
      <c r="G186" s="14"/>
      <c r="H186" s="14"/>
      <c r="I186" s="15"/>
      <c r="J186" s="77"/>
      <c r="K186" s="92"/>
    </row>
    <row r="187" spans="1:11" ht="12.75" x14ac:dyDescent="0.2">
      <c r="A187" s="14"/>
      <c r="B187" s="14"/>
      <c r="C187" s="14"/>
      <c r="D187" s="16"/>
      <c r="E187" s="16"/>
      <c r="F187" s="14"/>
      <c r="G187" s="14"/>
      <c r="H187" s="14"/>
      <c r="I187" s="15"/>
      <c r="J187" s="77"/>
      <c r="K187" s="92"/>
    </row>
    <row r="188" spans="1:11" ht="12.75" x14ac:dyDescent="0.2">
      <c r="A188" s="14"/>
      <c r="B188" s="14"/>
      <c r="C188" s="14"/>
      <c r="D188" s="16"/>
      <c r="E188" s="16"/>
      <c r="F188" s="14"/>
      <c r="G188" s="14"/>
      <c r="H188" s="14"/>
      <c r="I188" s="15"/>
      <c r="J188" s="77"/>
      <c r="K188" s="92"/>
    </row>
    <row r="189" spans="1:11" ht="12.75" x14ac:dyDescent="0.2">
      <c r="A189" s="14"/>
      <c r="B189" s="14"/>
      <c r="C189" s="14"/>
      <c r="D189" s="16"/>
      <c r="E189" s="16"/>
      <c r="F189" s="14"/>
      <c r="G189" s="14"/>
      <c r="H189" s="14"/>
      <c r="I189" s="15"/>
      <c r="J189" s="77"/>
      <c r="K189" s="92"/>
    </row>
    <row r="190" spans="1:11" ht="12.75" x14ac:dyDescent="0.2">
      <c r="A190" s="14"/>
      <c r="B190" s="14"/>
      <c r="C190" s="14"/>
      <c r="D190" s="16"/>
      <c r="E190" s="16"/>
      <c r="F190" s="14"/>
      <c r="G190" s="14"/>
      <c r="H190" s="14"/>
      <c r="I190" s="15"/>
      <c r="J190" s="77"/>
      <c r="K190" s="92"/>
    </row>
    <row r="191" spans="1:11" ht="12.75" x14ac:dyDescent="0.2">
      <c r="A191" s="14"/>
      <c r="B191" s="14"/>
      <c r="C191" s="14"/>
      <c r="D191" s="16"/>
      <c r="E191" s="16"/>
      <c r="F191" s="14"/>
      <c r="G191" s="14"/>
      <c r="H191" s="14"/>
      <c r="I191" s="15"/>
      <c r="J191" s="77"/>
      <c r="K191" s="92"/>
    </row>
    <row r="192" spans="1:11" ht="12.75" x14ac:dyDescent="0.2">
      <c r="A192" s="14"/>
      <c r="B192" s="14"/>
      <c r="C192" s="14"/>
      <c r="D192" s="16"/>
      <c r="E192" s="16"/>
      <c r="F192" s="14"/>
      <c r="G192" s="14"/>
      <c r="H192" s="14"/>
      <c r="I192" s="15"/>
      <c r="J192" s="77"/>
      <c r="K192" s="92"/>
    </row>
    <row r="193" spans="1:11" ht="12.75" x14ac:dyDescent="0.2">
      <c r="A193" s="14"/>
      <c r="B193" s="14"/>
      <c r="C193" s="14"/>
      <c r="D193" s="16"/>
      <c r="E193" s="16"/>
      <c r="F193" s="14"/>
      <c r="G193" s="14"/>
      <c r="H193" s="14"/>
      <c r="I193" s="15"/>
      <c r="J193" s="77"/>
      <c r="K193" s="92"/>
    </row>
    <row r="194" spans="1:11" ht="12.75" x14ac:dyDescent="0.2">
      <c r="A194" s="14"/>
      <c r="B194" s="14"/>
      <c r="C194" s="14"/>
      <c r="D194" s="16"/>
      <c r="E194" s="16"/>
      <c r="F194" s="14"/>
      <c r="G194" s="14"/>
      <c r="H194" s="14"/>
      <c r="I194" s="15"/>
      <c r="J194" s="77"/>
      <c r="K194" s="92"/>
    </row>
    <row r="195" spans="1:11" ht="12.75" x14ac:dyDescent="0.2">
      <c r="A195" s="14"/>
      <c r="B195" s="14"/>
      <c r="C195" s="14"/>
      <c r="D195" s="16"/>
      <c r="E195" s="16"/>
      <c r="F195" s="14"/>
      <c r="G195" s="14"/>
      <c r="H195" s="14"/>
      <c r="I195" s="15"/>
      <c r="J195" s="77"/>
      <c r="K195" s="92"/>
    </row>
    <row r="196" spans="1:11" ht="12.75" x14ac:dyDescent="0.2">
      <c r="A196" s="14"/>
      <c r="B196" s="14"/>
      <c r="C196" s="14"/>
      <c r="D196" s="16"/>
      <c r="E196" s="16"/>
      <c r="F196" s="14"/>
      <c r="G196" s="14"/>
      <c r="H196" s="14"/>
      <c r="I196" s="15"/>
      <c r="J196" s="77"/>
      <c r="K196" s="92"/>
    </row>
    <row r="197" spans="1:11" ht="12.75" x14ac:dyDescent="0.2">
      <c r="A197" s="14"/>
      <c r="B197" s="14"/>
      <c r="C197" s="14"/>
      <c r="D197" s="16"/>
      <c r="E197" s="16"/>
      <c r="F197" s="14"/>
      <c r="G197" s="14"/>
      <c r="H197" s="14"/>
      <c r="I197" s="15"/>
      <c r="J197" s="77"/>
      <c r="K197" s="92"/>
    </row>
    <row r="198" spans="1:11" ht="12.75" x14ac:dyDescent="0.2">
      <c r="A198" s="14"/>
      <c r="B198" s="14"/>
      <c r="C198" s="14"/>
      <c r="D198" s="16"/>
      <c r="E198" s="16"/>
      <c r="F198" s="14"/>
      <c r="G198" s="14"/>
      <c r="H198" s="14"/>
      <c r="I198" s="15"/>
      <c r="J198" s="77"/>
      <c r="K198" s="92"/>
    </row>
    <row r="199" spans="1:11" ht="12.75" x14ac:dyDescent="0.2">
      <c r="A199" s="14"/>
      <c r="B199" s="14"/>
      <c r="C199" s="14"/>
      <c r="D199" s="16"/>
      <c r="E199" s="16"/>
      <c r="F199" s="14"/>
      <c r="G199" s="14"/>
      <c r="H199" s="14"/>
      <c r="I199" s="15"/>
      <c r="J199" s="77"/>
      <c r="K199" s="92"/>
    </row>
    <row r="200" spans="1:11" ht="12.75" x14ac:dyDescent="0.2">
      <c r="A200" s="14"/>
      <c r="B200" s="14"/>
      <c r="C200" s="14"/>
      <c r="D200" s="16"/>
      <c r="E200" s="16"/>
      <c r="F200" s="14"/>
      <c r="G200" s="14"/>
      <c r="H200" s="14"/>
      <c r="I200" s="15"/>
      <c r="J200" s="77"/>
      <c r="K200" s="92"/>
    </row>
    <row r="201" spans="1:11" ht="12.75" x14ac:dyDescent="0.2">
      <c r="A201" s="14"/>
      <c r="B201" s="14"/>
      <c r="C201" s="14"/>
      <c r="D201" s="16"/>
      <c r="E201" s="16"/>
      <c r="F201" s="14"/>
      <c r="G201" s="14"/>
      <c r="H201" s="14"/>
      <c r="I201" s="15"/>
      <c r="J201" s="77"/>
      <c r="K201" s="92"/>
    </row>
    <row r="202" spans="1:11" ht="12.75" x14ac:dyDescent="0.2">
      <c r="A202" s="14"/>
      <c r="B202" s="14"/>
      <c r="C202" s="14"/>
      <c r="D202" s="16"/>
      <c r="E202" s="16"/>
      <c r="F202" s="14"/>
      <c r="G202" s="14"/>
      <c r="H202" s="14"/>
      <c r="I202" s="15"/>
      <c r="J202" s="77"/>
      <c r="K202" s="92"/>
    </row>
    <row r="203" spans="1:11" ht="12.75" x14ac:dyDescent="0.2">
      <c r="A203" s="14"/>
      <c r="B203" s="14"/>
      <c r="C203" s="14"/>
      <c r="D203" s="16"/>
      <c r="E203" s="16"/>
      <c r="F203" s="14"/>
      <c r="G203" s="14"/>
      <c r="H203" s="14"/>
      <c r="I203" s="15"/>
      <c r="J203" s="77"/>
      <c r="K203" s="92"/>
    </row>
    <row r="204" spans="1:11" ht="12.75" x14ac:dyDescent="0.2">
      <c r="A204" s="14"/>
      <c r="B204" s="14"/>
      <c r="C204" s="14"/>
      <c r="D204" s="16"/>
      <c r="E204" s="16"/>
      <c r="F204" s="14"/>
      <c r="G204" s="14"/>
      <c r="H204" s="14"/>
      <c r="I204" s="15"/>
      <c r="J204" s="77"/>
      <c r="K204" s="92"/>
    </row>
    <row r="205" spans="1:11" ht="12.75" x14ac:dyDescent="0.2">
      <c r="A205" s="14"/>
      <c r="B205" s="14"/>
      <c r="C205" s="14"/>
      <c r="D205" s="16"/>
      <c r="E205" s="16"/>
      <c r="F205" s="14"/>
      <c r="G205" s="14"/>
      <c r="H205" s="14"/>
      <c r="I205" s="15"/>
      <c r="J205" s="77"/>
      <c r="K205" s="92"/>
    </row>
    <row r="206" spans="1:11" ht="12.75" x14ac:dyDescent="0.2">
      <c r="A206" s="14"/>
      <c r="B206" s="14"/>
      <c r="C206" s="14"/>
      <c r="D206" s="16"/>
      <c r="E206" s="16"/>
      <c r="F206" s="14"/>
      <c r="G206" s="14"/>
      <c r="H206" s="14"/>
      <c r="I206" s="15"/>
      <c r="J206" s="77"/>
      <c r="K206" s="92"/>
    </row>
    <row r="207" spans="1:11" ht="12.75" x14ac:dyDescent="0.2">
      <c r="A207" s="14"/>
      <c r="B207" s="14"/>
      <c r="C207" s="14"/>
      <c r="D207" s="16"/>
      <c r="E207" s="16"/>
      <c r="F207" s="14"/>
      <c r="G207" s="14"/>
      <c r="H207" s="14"/>
      <c r="I207" s="15"/>
      <c r="J207" s="77"/>
      <c r="K207" s="92"/>
    </row>
    <row r="208" spans="1:11" ht="12.75" x14ac:dyDescent="0.2">
      <c r="A208" s="14"/>
      <c r="B208" s="14"/>
      <c r="C208" s="14"/>
      <c r="D208" s="16"/>
      <c r="E208" s="16"/>
      <c r="F208" s="14"/>
      <c r="G208" s="14"/>
      <c r="H208" s="14"/>
      <c r="I208" s="15"/>
      <c r="J208" s="77"/>
      <c r="K208" s="92"/>
    </row>
    <row r="209" spans="1:11" ht="12.75" x14ac:dyDescent="0.2">
      <c r="A209" s="14"/>
      <c r="B209" s="14"/>
      <c r="C209" s="14"/>
      <c r="D209" s="16"/>
      <c r="E209" s="16"/>
      <c r="F209" s="14"/>
      <c r="G209" s="14"/>
      <c r="H209" s="14"/>
      <c r="I209" s="15"/>
      <c r="J209" s="77"/>
      <c r="K209" s="92"/>
    </row>
    <row r="210" spans="1:11" ht="12.75" x14ac:dyDescent="0.2">
      <c r="A210" s="14"/>
      <c r="B210" s="14"/>
      <c r="C210" s="14"/>
      <c r="D210" s="16"/>
      <c r="E210" s="16"/>
      <c r="F210" s="14"/>
      <c r="G210" s="14"/>
      <c r="H210" s="14"/>
      <c r="I210" s="15"/>
      <c r="J210" s="77"/>
      <c r="K210" s="92"/>
    </row>
    <row r="211" spans="1:11" ht="12.75" x14ac:dyDescent="0.2">
      <c r="A211" s="14"/>
      <c r="B211" s="14"/>
      <c r="C211" s="14"/>
      <c r="D211" s="16"/>
      <c r="E211" s="16"/>
      <c r="F211" s="14"/>
      <c r="G211" s="14"/>
      <c r="H211" s="14"/>
      <c r="I211" s="15"/>
      <c r="J211" s="77"/>
      <c r="K211" s="92"/>
    </row>
    <row r="212" spans="1:11" ht="12.75" x14ac:dyDescent="0.2">
      <c r="A212" s="14"/>
      <c r="B212" s="14"/>
      <c r="C212" s="14"/>
      <c r="D212" s="16"/>
      <c r="E212" s="16"/>
      <c r="F212" s="14"/>
      <c r="G212" s="14"/>
      <c r="H212" s="14"/>
      <c r="I212" s="15"/>
      <c r="J212" s="77"/>
      <c r="K212" s="92"/>
    </row>
    <row r="213" spans="1:11" ht="12.75" x14ac:dyDescent="0.2">
      <c r="A213" s="14"/>
      <c r="B213" s="14"/>
      <c r="C213" s="14"/>
      <c r="D213" s="16"/>
      <c r="E213" s="16"/>
      <c r="F213" s="14"/>
      <c r="G213" s="14"/>
      <c r="H213" s="14"/>
      <c r="I213" s="15"/>
      <c r="J213" s="77"/>
      <c r="K213" s="92"/>
    </row>
    <row r="214" spans="1:11" ht="12.75" x14ac:dyDescent="0.2">
      <c r="A214" s="14"/>
      <c r="B214" s="14"/>
      <c r="C214" s="14"/>
      <c r="D214" s="16"/>
      <c r="E214" s="16"/>
      <c r="F214" s="14"/>
      <c r="G214" s="14"/>
      <c r="H214" s="14"/>
      <c r="I214" s="15"/>
      <c r="J214" s="77"/>
      <c r="K214" s="92"/>
    </row>
    <row r="215" spans="1:11" ht="12.75" x14ac:dyDescent="0.2">
      <c r="A215" s="14"/>
      <c r="B215" s="14"/>
      <c r="C215" s="14"/>
      <c r="D215" s="16"/>
      <c r="E215" s="16"/>
      <c r="F215" s="14"/>
      <c r="G215" s="14"/>
      <c r="H215" s="14"/>
      <c r="I215" s="15"/>
      <c r="J215" s="77"/>
      <c r="K215" s="92"/>
    </row>
    <row r="216" spans="1:11" ht="12.75" x14ac:dyDescent="0.2">
      <c r="A216" s="14"/>
      <c r="B216" s="14"/>
      <c r="C216" s="14"/>
      <c r="D216" s="16"/>
      <c r="E216" s="16"/>
      <c r="F216" s="14"/>
      <c r="G216" s="14"/>
      <c r="H216" s="14"/>
      <c r="I216" s="15"/>
      <c r="J216" s="77"/>
      <c r="K216" s="92"/>
    </row>
    <row r="217" spans="1:11" ht="12.75" x14ac:dyDescent="0.2">
      <c r="A217" s="14"/>
      <c r="B217" s="14"/>
      <c r="C217" s="14"/>
      <c r="D217" s="16"/>
      <c r="E217" s="16"/>
      <c r="F217" s="14"/>
      <c r="G217" s="14"/>
      <c r="H217" s="14"/>
      <c r="I217" s="15"/>
      <c r="J217" s="77"/>
      <c r="K217" s="92"/>
    </row>
    <row r="218" spans="1:11" ht="12.75" x14ac:dyDescent="0.2">
      <c r="A218" s="14"/>
      <c r="B218" s="14"/>
      <c r="C218" s="14"/>
      <c r="D218" s="16"/>
      <c r="E218" s="16"/>
      <c r="F218" s="14"/>
      <c r="G218" s="14"/>
      <c r="H218" s="14"/>
      <c r="I218" s="15"/>
      <c r="J218" s="77"/>
      <c r="K218" s="92"/>
    </row>
    <row r="219" spans="1:11" ht="12.75" x14ac:dyDescent="0.2">
      <c r="A219" s="14"/>
      <c r="B219" s="14"/>
      <c r="C219" s="14"/>
      <c r="D219" s="16"/>
      <c r="E219" s="16"/>
      <c r="F219" s="14"/>
      <c r="G219" s="14"/>
      <c r="H219" s="14"/>
      <c r="I219" s="15"/>
      <c r="J219" s="77"/>
      <c r="K219" s="92"/>
    </row>
    <row r="220" spans="1:11" ht="12.75" x14ac:dyDescent="0.2">
      <c r="A220" s="14"/>
      <c r="B220" s="14"/>
      <c r="C220" s="14"/>
      <c r="D220" s="16"/>
      <c r="E220" s="16"/>
      <c r="F220" s="14"/>
      <c r="G220" s="14"/>
      <c r="H220" s="14"/>
      <c r="I220" s="15"/>
      <c r="J220" s="77"/>
      <c r="K220" s="92"/>
    </row>
    <row r="221" spans="1:11" ht="12.75" x14ac:dyDescent="0.2">
      <c r="A221" s="14"/>
      <c r="B221" s="14"/>
      <c r="C221" s="14"/>
      <c r="D221" s="16"/>
      <c r="E221" s="16"/>
      <c r="F221" s="14"/>
      <c r="G221" s="14"/>
      <c r="H221" s="14"/>
      <c r="I221" s="15"/>
      <c r="J221" s="77"/>
      <c r="K221" s="92"/>
    </row>
    <row r="222" spans="1:11" ht="12.75" x14ac:dyDescent="0.2">
      <c r="A222" s="14"/>
      <c r="B222" s="14"/>
      <c r="C222" s="14"/>
      <c r="D222" s="16"/>
      <c r="E222" s="16"/>
      <c r="F222" s="14"/>
      <c r="G222" s="14"/>
      <c r="H222" s="14"/>
      <c r="I222" s="15"/>
      <c r="J222" s="77"/>
      <c r="K222" s="92"/>
    </row>
    <row r="223" spans="1:11" ht="12.75" x14ac:dyDescent="0.2">
      <c r="A223" s="14"/>
      <c r="B223" s="14"/>
      <c r="C223" s="14"/>
      <c r="D223" s="16"/>
      <c r="E223" s="16"/>
      <c r="F223" s="14"/>
      <c r="G223" s="14"/>
      <c r="H223" s="14"/>
      <c r="I223" s="15"/>
      <c r="J223" s="77"/>
      <c r="K223" s="92"/>
    </row>
    <row r="224" spans="1:11" ht="12.75" x14ac:dyDescent="0.2">
      <c r="A224" s="14"/>
      <c r="B224" s="14"/>
      <c r="C224" s="14"/>
      <c r="D224" s="16"/>
      <c r="E224" s="16"/>
      <c r="F224" s="14"/>
      <c r="G224" s="14"/>
      <c r="H224" s="14"/>
      <c r="I224" s="15"/>
      <c r="J224" s="77"/>
      <c r="K224" s="92"/>
    </row>
    <row r="225" spans="1:11" ht="12.75" x14ac:dyDescent="0.2">
      <c r="A225" s="14"/>
      <c r="B225" s="14"/>
      <c r="C225" s="14"/>
      <c r="D225" s="16"/>
      <c r="E225" s="16"/>
      <c r="F225" s="14"/>
      <c r="G225" s="14"/>
      <c r="H225" s="14"/>
      <c r="I225" s="15"/>
      <c r="J225" s="77"/>
      <c r="K225" s="92"/>
    </row>
    <row r="226" spans="1:11" ht="12.75" x14ac:dyDescent="0.2">
      <c r="A226" s="14"/>
      <c r="B226" s="14"/>
      <c r="C226" s="14"/>
      <c r="D226" s="16"/>
      <c r="E226" s="16"/>
      <c r="F226" s="14"/>
      <c r="G226" s="14"/>
      <c r="H226" s="14"/>
      <c r="I226" s="15"/>
      <c r="J226" s="77"/>
      <c r="K226" s="92"/>
    </row>
    <row r="227" spans="1:11" ht="12.75" x14ac:dyDescent="0.2">
      <c r="A227" s="14"/>
      <c r="B227" s="14"/>
      <c r="C227" s="14"/>
      <c r="D227" s="16"/>
      <c r="E227" s="16"/>
      <c r="F227" s="14"/>
      <c r="G227" s="14"/>
      <c r="H227" s="14"/>
      <c r="I227" s="15"/>
      <c r="J227" s="77"/>
      <c r="K227" s="92"/>
    </row>
    <row r="228" spans="1:11" ht="12.75" x14ac:dyDescent="0.2">
      <c r="A228" s="14"/>
      <c r="B228" s="14"/>
      <c r="C228" s="14"/>
      <c r="D228" s="16"/>
      <c r="E228" s="16"/>
      <c r="F228" s="14"/>
      <c r="G228" s="14"/>
      <c r="H228" s="14"/>
      <c r="I228" s="15"/>
      <c r="J228" s="77"/>
      <c r="K228" s="92"/>
    </row>
    <row r="229" spans="1:11" ht="12.75" x14ac:dyDescent="0.2">
      <c r="A229" s="14"/>
      <c r="B229" s="14"/>
      <c r="C229" s="14"/>
      <c r="D229" s="16"/>
      <c r="E229" s="16"/>
      <c r="F229" s="14"/>
      <c r="G229" s="14"/>
      <c r="H229" s="14"/>
      <c r="I229" s="15"/>
      <c r="J229" s="77"/>
      <c r="K229" s="92"/>
    </row>
    <row r="230" spans="1:11" ht="12.75" x14ac:dyDescent="0.2">
      <c r="A230" s="14"/>
      <c r="B230" s="14"/>
      <c r="C230" s="14"/>
      <c r="D230" s="16"/>
      <c r="E230" s="16"/>
      <c r="F230" s="14"/>
      <c r="G230" s="14"/>
      <c r="H230" s="14"/>
      <c r="I230" s="15"/>
      <c r="J230" s="77"/>
      <c r="K230" s="92"/>
    </row>
    <row r="231" spans="1:11" ht="12.75" x14ac:dyDescent="0.2">
      <c r="A231" s="14"/>
      <c r="B231" s="14"/>
      <c r="C231" s="14"/>
      <c r="D231" s="16"/>
      <c r="E231" s="16"/>
      <c r="F231" s="14"/>
      <c r="G231" s="14"/>
      <c r="H231" s="14"/>
      <c r="I231" s="15"/>
      <c r="J231" s="77"/>
      <c r="K231" s="92"/>
    </row>
    <row r="232" spans="1:11" ht="12.75" x14ac:dyDescent="0.2">
      <c r="A232" s="14"/>
      <c r="B232" s="14"/>
      <c r="C232" s="14"/>
      <c r="D232" s="16"/>
      <c r="E232" s="16"/>
      <c r="F232" s="14"/>
      <c r="G232" s="14"/>
      <c r="H232" s="14"/>
      <c r="I232" s="15"/>
      <c r="J232" s="77"/>
      <c r="K232" s="92"/>
    </row>
    <row r="233" spans="1:11" ht="12.75" x14ac:dyDescent="0.2">
      <c r="A233" s="14"/>
      <c r="B233" s="14"/>
      <c r="C233" s="14"/>
      <c r="D233" s="16"/>
      <c r="E233" s="16"/>
      <c r="F233" s="14"/>
      <c r="G233" s="14"/>
      <c r="H233" s="14"/>
      <c r="I233" s="15"/>
      <c r="J233" s="77"/>
      <c r="K233" s="92"/>
    </row>
    <row r="234" spans="1:11" ht="12.75" x14ac:dyDescent="0.2">
      <c r="A234" s="14"/>
      <c r="B234" s="14"/>
      <c r="C234" s="14"/>
      <c r="D234" s="16"/>
      <c r="E234" s="16"/>
      <c r="F234" s="14"/>
      <c r="G234" s="14"/>
      <c r="H234" s="14"/>
      <c r="I234" s="15"/>
      <c r="J234" s="77"/>
      <c r="K234" s="92"/>
    </row>
    <row r="235" spans="1:11" ht="12.75" x14ac:dyDescent="0.2">
      <c r="A235" s="14"/>
      <c r="B235" s="14"/>
      <c r="C235" s="14"/>
      <c r="D235" s="16"/>
      <c r="E235" s="16"/>
      <c r="F235" s="14"/>
      <c r="G235" s="14"/>
      <c r="H235" s="14"/>
      <c r="I235" s="15"/>
      <c r="J235" s="77"/>
      <c r="K235" s="92"/>
    </row>
    <row r="236" spans="1:11" ht="12.75" x14ac:dyDescent="0.2">
      <c r="A236" s="14"/>
      <c r="B236" s="14"/>
      <c r="C236" s="14"/>
      <c r="D236" s="16"/>
      <c r="E236" s="16"/>
      <c r="F236" s="14"/>
      <c r="G236" s="14"/>
      <c r="H236" s="14"/>
      <c r="I236" s="15"/>
      <c r="J236" s="77"/>
      <c r="K236" s="92"/>
    </row>
    <row r="237" spans="1:11" ht="12.75" x14ac:dyDescent="0.2">
      <c r="A237" s="14"/>
      <c r="B237" s="14"/>
      <c r="C237" s="14"/>
      <c r="D237" s="16"/>
      <c r="E237" s="16"/>
      <c r="F237" s="14"/>
      <c r="G237" s="14"/>
      <c r="H237" s="14"/>
      <c r="I237" s="15"/>
      <c r="J237" s="77"/>
      <c r="K237" s="92"/>
    </row>
    <row r="238" spans="1:11" ht="12.75" x14ac:dyDescent="0.2">
      <c r="A238" s="14"/>
      <c r="B238" s="14"/>
      <c r="C238" s="14"/>
      <c r="D238" s="16"/>
      <c r="E238" s="16"/>
      <c r="F238" s="14"/>
      <c r="G238" s="14"/>
      <c r="H238" s="14"/>
      <c r="I238" s="15"/>
      <c r="J238" s="77"/>
      <c r="K238" s="92"/>
    </row>
    <row r="239" spans="1:11" ht="12.75" x14ac:dyDescent="0.2">
      <c r="A239" s="14"/>
      <c r="B239" s="14"/>
      <c r="C239" s="14"/>
      <c r="D239" s="16"/>
      <c r="E239" s="16"/>
      <c r="F239" s="14"/>
      <c r="G239" s="14"/>
      <c r="H239" s="14"/>
      <c r="I239" s="15"/>
      <c r="J239" s="77"/>
      <c r="K239" s="92"/>
    </row>
    <row r="240" spans="1:11" ht="12.75" x14ac:dyDescent="0.2">
      <c r="A240" s="14"/>
      <c r="B240" s="14"/>
      <c r="C240" s="14"/>
      <c r="D240" s="16"/>
      <c r="E240" s="16"/>
      <c r="F240" s="14"/>
      <c r="G240" s="14"/>
      <c r="H240" s="14"/>
      <c r="I240" s="15"/>
      <c r="J240" s="77"/>
      <c r="K240" s="92"/>
    </row>
    <row r="241" spans="1:11" ht="12.75" x14ac:dyDescent="0.2">
      <c r="A241" s="14"/>
      <c r="B241" s="14"/>
      <c r="C241" s="14"/>
      <c r="D241" s="16"/>
      <c r="E241" s="16"/>
      <c r="F241" s="14"/>
      <c r="G241" s="14"/>
      <c r="H241" s="14"/>
      <c r="I241" s="15"/>
      <c r="J241" s="77"/>
      <c r="K241" s="92"/>
    </row>
    <row r="242" spans="1:11" ht="12.75" x14ac:dyDescent="0.2">
      <c r="A242" s="14"/>
      <c r="B242" s="14"/>
      <c r="C242" s="14"/>
      <c r="D242" s="16"/>
      <c r="E242" s="16"/>
      <c r="F242" s="14"/>
      <c r="G242" s="14"/>
      <c r="H242" s="14"/>
      <c r="I242" s="15"/>
      <c r="J242" s="77"/>
      <c r="K242" s="92"/>
    </row>
    <row r="243" spans="1:11" ht="12.75" x14ac:dyDescent="0.2">
      <c r="A243" s="14"/>
      <c r="B243" s="14"/>
      <c r="C243" s="14"/>
      <c r="D243" s="16"/>
      <c r="E243" s="16"/>
      <c r="F243" s="14"/>
      <c r="G243" s="14"/>
      <c r="H243" s="14"/>
      <c r="I243" s="15"/>
      <c r="J243" s="77"/>
      <c r="K243" s="92"/>
    </row>
    <row r="244" spans="1:11" ht="12.75" x14ac:dyDescent="0.2">
      <c r="A244" s="14"/>
      <c r="B244" s="14"/>
      <c r="C244" s="14"/>
      <c r="D244" s="16"/>
      <c r="E244" s="16"/>
      <c r="F244" s="14"/>
      <c r="G244" s="14"/>
      <c r="H244" s="14"/>
      <c r="I244" s="15"/>
      <c r="J244" s="77"/>
      <c r="K244" s="92"/>
    </row>
    <row r="245" spans="1:11" ht="12.75" x14ac:dyDescent="0.2">
      <c r="A245" s="14"/>
      <c r="B245" s="14"/>
      <c r="C245" s="14"/>
      <c r="D245" s="16"/>
      <c r="E245" s="16"/>
      <c r="F245" s="14"/>
      <c r="G245" s="14"/>
      <c r="H245" s="14"/>
      <c r="I245" s="15"/>
      <c r="J245" s="77"/>
      <c r="K245" s="92"/>
    </row>
    <row r="246" spans="1:11" ht="12.75" x14ac:dyDescent="0.2">
      <c r="A246" s="14"/>
      <c r="B246" s="14"/>
      <c r="C246" s="14"/>
      <c r="D246" s="16"/>
      <c r="E246" s="16"/>
      <c r="F246" s="14"/>
      <c r="G246" s="14"/>
      <c r="H246" s="14"/>
      <c r="I246" s="15"/>
      <c r="J246" s="77"/>
      <c r="K246" s="92"/>
    </row>
    <row r="247" spans="1:11" ht="12.75" x14ac:dyDescent="0.2">
      <c r="A247" s="14"/>
      <c r="B247" s="14"/>
      <c r="C247" s="14"/>
      <c r="D247" s="16"/>
      <c r="E247" s="16"/>
      <c r="F247" s="14"/>
      <c r="G247" s="14"/>
      <c r="H247" s="14"/>
      <c r="I247" s="15"/>
      <c r="J247" s="77"/>
      <c r="K247" s="92"/>
    </row>
    <row r="248" spans="1:11" ht="12.75" x14ac:dyDescent="0.2">
      <c r="A248" s="14"/>
      <c r="B248" s="14"/>
      <c r="C248" s="14"/>
      <c r="D248" s="16"/>
      <c r="E248" s="16"/>
      <c r="F248" s="14"/>
      <c r="G248" s="14"/>
      <c r="H248" s="14"/>
      <c r="I248" s="15"/>
      <c r="J248" s="77"/>
      <c r="K248" s="92"/>
    </row>
    <row r="249" spans="1:11" ht="12.75" x14ac:dyDescent="0.2">
      <c r="A249" s="14"/>
      <c r="B249" s="14"/>
      <c r="C249" s="14"/>
      <c r="D249" s="16"/>
      <c r="E249" s="16"/>
      <c r="F249" s="14"/>
      <c r="G249" s="14"/>
      <c r="H249" s="14"/>
      <c r="I249" s="15"/>
      <c r="J249" s="77"/>
      <c r="K249" s="92"/>
    </row>
    <row r="250" spans="1:11" ht="12.75" x14ac:dyDescent="0.2">
      <c r="A250" s="14"/>
      <c r="B250" s="14"/>
      <c r="C250" s="14"/>
      <c r="D250" s="16"/>
      <c r="E250" s="16"/>
      <c r="F250" s="14"/>
      <c r="G250" s="14"/>
      <c r="H250" s="14"/>
      <c r="I250" s="15"/>
      <c r="J250" s="77"/>
      <c r="K250" s="92"/>
    </row>
    <row r="251" spans="1:11" ht="12.75" x14ac:dyDescent="0.2">
      <c r="A251" s="14"/>
      <c r="B251" s="14"/>
      <c r="C251" s="14"/>
      <c r="D251" s="16"/>
      <c r="E251" s="16"/>
      <c r="F251" s="14"/>
      <c r="G251" s="14"/>
      <c r="H251" s="14"/>
      <c r="I251" s="15"/>
      <c r="J251" s="77"/>
      <c r="K251" s="92"/>
    </row>
    <row r="252" spans="1:11" ht="12.75" x14ac:dyDescent="0.2">
      <c r="A252" s="14"/>
      <c r="B252" s="14"/>
      <c r="C252" s="14"/>
      <c r="D252" s="16"/>
      <c r="E252" s="16"/>
      <c r="F252" s="14"/>
      <c r="G252" s="14"/>
      <c r="H252" s="14"/>
      <c r="I252" s="15"/>
      <c r="J252" s="77"/>
      <c r="K252" s="92"/>
    </row>
    <row r="253" spans="1:11" ht="12.75" x14ac:dyDescent="0.2">
      <c r="A253" s="14"/>
      <c r="B253" s="14"/>
      <c r="C253" s="14"/>
      <c r="D253" s="16"/>
      <c r="E253" s="16"/>
      <c r="F253" s="14"/>
      <c r="G253" s="14"/>
      <c r="H253" s="14"/>
      <c r="I253" s="15"/>
      <c r="J253" s="77"/>
      <c r="K253" s="92"/>
    </row>
    <row r="254" spans="1:11" ht="12.75" x14ac:dyDescent="0.2">
      <c r="A254" s="14"/>
      <c r="B254" s="14"/>
      <c r="C254" s="14"/>
      <c r="D254" s="16"/>
      <c r="E254" s="16"/>
      <c r="F254" s="14"/>
      <c r="G254" s="14"/>
      <c r="H254" s="14"/>
      <c r="I254" s="15"/>
      <c r="J254" s="77"/>
      <c r="K254" s="92"/>
    </row>
    <row r="255" spans="1:11" ht="12.75" x14ac:dyDescent="0.2">
      <c r="A255" s="14"/>
      <c r="B255" s="14"/>
      <c r="C255" s="14"/>
      <c r="D255" s="16"/>
      <c r="E255" s="16"/>
      <c r="F255" s="14"/>
      <c r="G255" s="14"/>
      <c r="H255" s="14"/>
      <c r="I255" s="15"/>
      <c r="J255" s="77"/>
      <c r="K255" s="92"/>
    </row>
    <row r="256" spans="1:11" ht="12.75" x14ac:dyDescent="0.2">
      <c r="A256" s="14"/>
      <c r="B256" s="14"/>
      <c r="C256" s="14"/>
      <c r="D256" s="16"/>
      <c r="E256" s="16"/>
      <c r="F256" s="14"/>
      <c r="G256" s="14"/>
      <c r="H256" s="14"/>
      <c r="I256" s="15"/>
      <c r="J256" s="77"/>
      <c r="K256" s="92"/>
    </row>
    <row r="257" spans="1:11" ht="12.75" x14ac:dyDescent="0.2">
      <c r="A257" s="14"/>
      <c r="B257" s="14"/>
      <c r="C257" s="14"/>
      <c r="D257" s="16"/>
      <c r="E257" s="16"/>
      <c r="F257" s="14"/>
      <c r="G257" s="14"/>
      <c r="H257" s="14"/>
      <c r="I257" s="15"/>
      <c r="J257" s="77"/>
      <c r="K257" s="92"/>
    </row>
    <row r="258" spans="1:11" ht="12.75" x14ac:dyDescent="0.2">
      <c r="A258" s="14"/>
      <c r="B258" s="14"/>
      <c r="C258" s="14"/>
      <c r="D258" s="16"/>
      <c r="E258" s="16"/>
      <c r="F258" s="14"/>
      <c r="G258" s="14"/>
      <c r="H258" s="14"/>
      <c r="I258" s="15"/>
      <c r="J258" s="77"/>
      <c r="K258" s="92"/>
    </row>
    <row r="259" spans="1:11" ht="12.75" x14ac:dyDescent="0.2">
      <c r="A259" s="14"/>
      <c r="B259" s="14"/>
      <c r="C259" s="14"/>
      <c r="D259" s="16"/>
      <c r="E259" s="16"/>
      <c r="F259" s="14"/>
      <c r="G259" s="14"/>
      <c r="H259" s="14"/>
      <c r="I259" s="15"/>
      <c r="J259" s="77"/>
      <c r="K259" s="92"/>
    </row>
    <row r="260" spans="1:11" ht="12.75" x14ac:dyDescent="0.2">
      <c r="A260" s="14"/>
      <c r="B260" s="14"/>
      <c r="C260" s="14"/>
      <c r="D260" s="16"/>
      <c r="E260" s="16"/>
      <c r="F260" s="14"/>
      <c r="G260" s="14"/>
      <c r="H260" s="14"/>
      <c r="I260" s="15"/>
      <c r="J260" s="77"/>
      <c r="K260" s="92"/>
    </row>
    <row r="261" spans="1:11" ht="12.75" x14ac:dyDescent="0.2">
      <c r="A261" s="14"/>
      <c r="B261" s="14"/>
      <c r="C261" s="14"/>
      <c r="D261" s="16"/>
      <c r="E261" s="16"/>
      <c r="F261" s="14"/>
      <c r="G261" s="14"/>
      <c r="H261" s="14"/>
      <c r="I261" s="15"/>
      <c r="J261" s="77"/>
      <c r="K261" s="92"/>
    </row>
    <row r="262" spans="1:11" ht="12.75" x14ac:dyDescent="0.2">
      <c r="A262" s="14"/>
      <c r="B262" s="14"/>
      <c r="C262" s="14"/>
      <c r="D262" s="16"/>
      <c r="E262" s="16"/>
      <c r="F262" s="14"/>
      <c r="G262" s="14"/>
      <c r="H262" s="14"/>
      <c r="I262" s="15"/>
      <c r="J262" s="77"/>
      <c r="K262" s="92"/>
    </row>
    <row r="263" spans="1:11" ht="12.75" x14ac:dyDescent="0.2">
      <c r="A263" s="14"/>
      <c r="B263" s="14"/>
      <c r="C263" s="14"/>
      <c r="D263" s="16"/>
      <c r="E263" s="16"/>
      <c r="F263" s="14"/>
      <c r="G263" s="14"/>
      <c r="H263" s="14"/>
      <c r="I263" s="15"/>
      <c r="J263" s="77"/>
      <c r="K263" s="92"/>
    </row>
    <row r="264" spans="1:11" ht="12.75" x14ac:dyDescent="0.2">
      <c r="A264" s="14"/>
      <c r="B264" s="14"/>
      <c r="C264" s="14"/>
      <c r="D264" s="16"/>
      <c r="E264" s="16"/>
      <c r="F264" s="14"/>
      <c r="G264" s="14"/>
      <c r="H264" s="14"/>
      <c r="I264" s="15"/>
      <c r="J264" s="77"/>
      <c r="K264" s="92"/>
    </row>
    <row r="265" spans="1:11" ht="12.75" x14ac:dyDescent="0.2">
      <c r="A265" s="14"/>
      <c r="B265" s="14"/>
      <c r="C265" s="14"/>
      <c r="D265" s="16"/>
      <c r="E265" s="16"/>
      <c r="F265" s="14"/>
      <c r="G265" s="14"/>
      <c r="H265" s="14"/>
      <c r="I265" s="15"/>
      <c r="J265" s="77"/>
      <c r="K265" s="92"/>
    </row>
    <row r="266" spans="1:11" ht="12.75" x14ac:dyDescent="0.2">
      <c r="A266" s="14"/>
      <c r="B266" s="14"/>
      <c r="C266" s="14"/>
      <c r="D266" s="16"/>
      <c r="E266" s="16"/>
      <c r="F266" s="14"/>
      <c r="G266" s="14"/>
      <c r="H266" s="14"/>
      <c r="I266" s="15"/>
      <c r="J266" s="77"/>
      <c r="K266" s="92"/>
    </row>
    <row r="267" spans="1:11" ht="12.75" x14ac:dyDescent="0.2">
      <c r="A267" s="14"/>
      <c r="B267" s="14"/>
      <c r="C267" s="14"/>
      <c r="D267" s="16"/>
      <c r="E267" s="16"/>
      <c r="F267" s="14"/>
      <c r="G267" s="14"/>
      <c r="H267" s="14"/>
      <c r="I267" s="15"/>
      <c r="J267" s="77"/>
      <c r="K267" s="92"/>
    </row>
    <row r="268" spans="1:11" ht="12.75" x14ac:dyDescent="0.2">
      <c r="A268" s="14"/>
      <c r="B268" s="14"/>
      <c r="C268" s="14"/>
      <c r="D268" s="16"/>
      <c r="E268" s="16"/>
      <c r="F268" s="14"/>
      <c r="G268" s="14"/>
      <c r="H268" s="14"/>
      <c r="I268" s="15"/>
      <c r="J268" s="77"/>
      <c r="K268" s="92"/>
    </row>
    <row r="269" spans="1:11" ht="12.75" x14ac:dyDescent="0.2">
      <c r="A269" s="14"/>
      <c r="B269" s="14"/>
      <c r="C269" s="14"/>
      <c r="D269" s="16"/>
      <c r="E269" s="16"/>
      <c r="F269" s="14"/>
      <c r="G269" s="14"/>
      <c r="H269" s="14"/>
      <c r="I269" s="15"/>
      <c r="J269" s="77"/>
      <c r="K269" s="92"/>
    </row>
    <row r="270" spans="1:11" ht="12.75" x14ac:dyDescent="0.2">
      <c r="A270" s="14"/>
      <c r="B270" s="14"/>
      <c r="C270" s="14"/>
      <c r="D270" s="16"/>
      <c r="E270" s="16"/>
      <c r="F270" s="14"/>
      <c r="G270" s="14"/>
      <c r="H270" s="14"/>
      <c r="I270" s="15"/>
      <c r="J270" s="77"/>
      <c r="K270" s="92"/>
    </row>
    <row r="271" spans="1:11" ht="12.75" x14ac:dyDescent="0.2">
      <c r="A271" s="14"/>
      <c r="B271" s="14"/>
      <c r="C271" s="14"/>
      <c r="D271" s="16"/>
      <c r="E271" s="16"/>
      <c r="F271" s="14"/>
      <c r="G271" s="14"/>
      <c r="H271" s="14"/>
      <c r="I271" s="15"/>
      <c r="J271" s="77"/>
      <c r="K271" s="92"/>
    </row>
    <row r="272" spans="1:11" ht="12.75" x14ac:dyDescent="0.2">
      <c r="A272" s="14"/>
      <c r="B272" s="14"/>
      <c r="C272" s="14"/>
      <c r="D272" s="16"/>
      <c r="E272" s="16"/>
      <c r="F272" s="14"/>
      <c r="G272" s="14"/>
      <c r="H272" s="14"/>
      <c r="I272" s="15"/>
      <c r="J272" s="77"/>
      <c r="K272" s="92"/>
    </row>
    <row r="273" spans="1:11" ht="12.75" x14ac:dyDescent="0.2">
      <c r="A273" s="14"/>
      <c r="B273" s="14"/>
      <c r="C273" s="14"/>
      <c r="D273" s="16"/>
      <c r="E273" s="16"/>
      <c r="F273" s="14"/>
      <c r="G273" s="14"/>
      <c r="H273" s="14"/>
      <c r="I273" s="15"/>
      <c r="J273" s="77"/>
      <c r="K273" s="92"/>
    </row>
    <row r="274" spans="1:11" ht="12.75" x14ac:dyDescent="0.2">
      <c r="A274" s="14"/>
      <c r="B274" s="14"/>
      <c r="C274" s="14"/>
      <c r="D274" s="16"/>
      <c r="E274" s="16"/>
      <c r="F274" s="14"/>
      <c r="G274" s="14"/>
      <c r="H274" s="14"/>
      <c r="I274" s="15"/>
      <c r="J274" s="77"/>
      <c r="K274" s="92"/>
    </row>
    <row r="275" spans="1:11" ht="12.75" x14ac:dyDescent="0.2">
      <c r="A275" s="14"/>
      <c r="B275" s="14"/>
      <c r="C275" s="14"/>
      <c r="D275" s="16"/>
      <c r="E275" s="16"/>
      <c r="F275" s="14"/>
      <c r="G275" s="14"/>
      <c r="H275" s="14"/>
      <c r="I275" s="15"/>
      <c r="J275" s="77"/>
      <c r="K275" s="92"/>
    </row>
    <row r="276" spans="1:11" ht="12.75" x14ac:dyDescent="0.2">
      <c r="A276" s="14"/>
      <c r="B276" s="14"/>
      <c r="C276" s="14"/>
      <c r="D276" s="16"/>
      <c r="E276" s="16"/>
      <c r="F276" s="14"/>
      <c r="G276" s="14"/>
      <c r="H276" s="14"/>
      <c r="I276" s="15"/>
      <c r="J276" s="77"/>
      <c r="K276" s="92"/>
    </row>
    <row r="277" spans="1:11" ht="12.75" x14ac:dyDescent="0.2">
      <c r="A277" s="14"/>
      <c r="B277" s="14"/>
      <c r="C277" s="14"/>
      <c r="D277" s="16"/>
      <c r="E277" s="16"/>
      <c r="F277" s="14"/>
      <c r="G277" s="14"/>
      <c r="H277" s="14"/>
      <c r="I277" s="15"/>
      <c r="J277" s="77"/>
      <c r="K277" s="92"/>
    </row>
    <row r="278" spans="1:11" ht="12.75" x14ac:dyDescent="0.2">
      <c r="A278" s="14"/>
      <c r="B278" s="14"/>
      <c r="C278" s="14"/>
      <c r="D278" s="16"/>
      <c r="E278" s="16"/>
      <c r="F278" s="14"/>
      <c r="G278" s="14"/>
      <c r="H278" s="14"/>
      <c r="I278" s="15"/>
      <c r="J278" s="77"/>
      <c r="K278" s="92"/>
    </row>
    <row r="279" spans="1:11" ht="12.75" x14ac:dyDescent="0.2">
      <c r="A279" s="14"/>
      <c r="B279" s="14"/>
      <c r="C279" s="14"/>
      <c r="D279" s="16"/>
      <c r="E279" s="16"/>
      <c r="F279" s="14"/>
      <c r="G279" s="14"/>
      <c r="H279" s="14"/>
      <c r="I279" s="15"/>
      <c r="J279" s="77"/>
      <c r="K279" s="92"/>
    </row>
    <row r="280" spans="1:11" ht="12.75" x14ac:dyDescent="0.2">
      <c r="A280" s="14"/>
      <c r="B280" s="14"/>
      <c r="C280" s="14"/>
      <c r="D280" s="16"/>
      <c r="E280" s="16"/>
      <c r="F280" s="14"/>
      <c r="G280" s="14"/>
      <c r="H280" s="14"/>
      <c r="I280" s="15"/>
      <c r="J280" s="77"/>
      <c r="K280" s="92"/>
    </row>
    <row r="281" spans="1:11" ht="12.75" x14ac:dyDescent="0.2">
      <c r="A281" s="14"/>
      <c r="B281" s="14"/>
      <c r="C281" s="14"/>
      <c r="D281" s="16"/>
      <c r="E281" s="16"/>
      <c r="F281" s="14"/>
      <c r="G281" s="14"/>
      <c r="H281" s="14"/>
      <c r="I281" s="15"/>
      <c r="J281" s="77"/>
      <c r="K281" s="92"/>
    </row>
    <row r="282" spans="1:11" ht="12.75" x14ac:dyDescent="0.2">
      <c r="A282" s="14"/>
      <c r="B282" s="14"/>
      <c r="C282" s="14"/>
      <c r="D282" s="16"/>
      <c r="E282" s="16"/>
      <c r="F282" s="14"/>
      <c r="G282" s="14"/>
      <c r="H282" s="14"/>
      <c r="I282" s="15"/>
      <c r="J282" s="77"/>
      <c r="K282" s="92"/>
    </row>
    <row r="283" spans="1:11" ht="12.75" x14ac:dyDescent="0.2">
      <c r="A283" s="14"/>
      <c r="B283" s="14"/>
      <c r="C283" s="14"/>
      <c r="D283" s="16"/>
      <c r="E283" s="16"/>
      <c r="F283" s="14"/>
      <c r="G283" s="14"/>
      <c r="H283" s="14"/>
      <c r="I283" s="15"/>
      <c r="J283" s="77"/>
      <c r="K283" s="92"/>
    </row>
    <row r="284" spans="1:11" ht="12.75" x14ac:dyDescent="0.2">
      <c r="A284" s="14"/>
      <c r="B284" s="14"/>
      <c r="C284" s="14"/>
      <c r="D284" s="16"/>
      <c r="E284" s="16"/>
      <c r="F284" s="14"/>
      <c r="G284" s="14"/>
      <c r="H284" s="14"/>
      <c r="I284" s="15"/>
      <c r="J284" s="77"/>
      <c r="K284" s="92"/>
    </row>
    <row r="285" spans="1:11" ht="12.75" x14ac:dyDescent="0.2">
      <c r="A285" s="14"/>
      <c r="B285" s="14"/>
      <c r="C285" s="14"/>
      <c r="D285" s="16"/>
      <c r="E285" s="16"/>
      <c r="F285" s="14"/>
      <c r="G285" s="14"/>
      <c r="H285" s="14"/>
      <c r="I285" s="15"/>
      <c r="J285" s="77"/>
      <c r="K285" s="92"/>
    </row>
    <row r="286" spans="1:11" ht="12.75" x14ac:dyDescent="0.2">
      <c r="A286" s="14"/>
      <c r="B286" s="14"/>
      <c r="C286" s="14"/>
      <c r="D286" s="16"/>
      <c r="E286" s="16"/>
      <c r="F286" s="14"/>
      <c r="G286" s="14"/>
      <c r="H286" s="14"/>
      <c r="I286" s="15"/>
      <c r="J286" s="77"/>
      <c r="K286" s="92"/>
    </row>
    <row r="287" spans="1:11" ht="12.75" x14ac:dyDescent="0.2">
      <c r="A287" s="14"/>
      <c r="B287" s="14"/>
      <c r="C287" s="14"/>
      <c r="D287" s="16"/>
      <c r="E287" s="16"/>
      <c r="F287" s="14"/>
      <c r="G287" s="14"/>
      <c r="H287" s="14"/>
      <c r="I287" s="15"/>
      <c r="J287" s="77"/>
      <c r="K287" s="92"/>
    </row>
    <row r="288" spans="1:11" ht="12.75" x14ac:dyDescent="0.2">
      <c r="A288" s="14"/>
      <c r="B288" s="14"/>
      <c r="C288" s="14"/>
      <c r="D288" s="16"/>
      <c r="E288" s="16"/>
      <c r="F288" s="14"/>
      <c r="G288" s="14"/>
      <c r="H288" s="14"/>
      <c r="I288" s="15"/>
      <c r="J288" s="77"/>
      <c r="K288" s="92"/>
    </row>
    <row r="289" spans="1:11" ht="12.75" x14ac:dyDescent="0.2">
      <c r="A289" s="14"/>
      <c r="B289" s="14"/>
      <c r="C289" s="14"/>
      <c r="D289" s="16"/>
      <c r="E289" s="16"/>
      <c r="F289" s="14"/>
      <c r="G289" s="14"/>
      <c r="H289" s="14"/>
      <c r="I289" s="15"/>
      <c r="J289" s="77"/>
      <c r="K289" s="92"/>
    </row>
    <row r="290" spans="1:11" ht="12.75" x14ac:dyDescent="0.2">
      <c r="A290" s="14"/>
      <c r="B290" s="14"/>
      <c r="C290" s="14"/>
      <c r="D290" s="16"/>
      <c r="E290" s="16"/>
      <c r="F290" s="14"/>
      <c r="G290" s="14"/>
      <c r="H290" s="14"/>
      <c r="I290" s="15"/>
      <c r="J290" s="77"/>
      <c r="K290" s="92"/>
    </row>
    <row r="291" spans="1:11" ht="12.75" x14ac:dyDescent="0.2">
      <c r="A291" s="14"/>
      <c r="B291" s="14"/>
      <c r="C291" s="14"/>
      <c r="D291" s="16"/>
      <c r="E291" s="16"/>
      <c r="F291" s="14"/>
      <c r="G291" s="14"/>
      <c r="H291" s="14"/>
      <c r="I291" s="15"/>
      <c r="J291" s="77"/>
      <c r="K291" s="92"/>
    </row>
    <row r="292" spans="1:11" ht="12.75" x14ac:dyDescent="0.2">
      <c r="A292" s="14"/>
      <c r="B292" s="14"/>
      <c r="C292" s="14"/>
      <c r="D292" s="16"/>
      <c r="E292" s="16"/>
      <c r="F292" s="14"/>
      <c r="G292" s="14"/>
      <c r="H292" s="14"/>
      <c r="I292" s="15"/>
      <c r="J292" s="77"/>
      <c r="K292" s="92"/>
    </row>
    <row r="293" spans="1:11" ht="12.75" x14ac:dyDescent="0.2">
      <c r="A293" s="14"/>
      <c r="B293" s="14"/>
      <c r="C293" s="14"/>
      <c r="D293" s="16"/>
      <c r="E293" s="16"/>
      <c r="F293" s="14"/>
      <c r="G293" s="14"/>
      <c r="H293" s="14"/>
      <c r="I293" s="15"/>
      <c r="J293" s="77"/>
      <c r="K293" s="92"/>
    </row>
    <row r="294" spans="1:11" ht="12.75" x14ac:dyDescent="0.2">
      <c r="A294" s="14"/>
      <c r="B294" s="14"/>
      <c r="C294" s="14"/>
      <c r="D294" s="16"/>
      <c r="E294" s="16"/>
      <c r="F294" s="14"/>
      <c r="G294" s="14"/>
      <c r="H294" s="14"/>
      <c r="I294" s="15"/>
      <c r="J294" s="77"/>
      <c r="K294" s="92"/>
    </row>
    <row r="295" spans="1:11" ht="12.75" x14ac:dyDescent="0.2">
      <c r="A295" s="14"/>
      <c r="B295" s="14"/>
      <c r="C295" s="14"/>
      <c r="D295" s="16"/>
      <c r="E295" s="16"/>
      <c r="F295" s="14"/>
      <c r="G295" s="14"/>
      <c r="H295" s="14"/>
      <c r="I295" s="15"/>
      <c r="J295" s="77"/>
      <c r="K295" s="92"/>
    </row>
    <row r="296" spans="1:11" ht="12.75" x14ac:dyDescent="0.2">
      <c r="A296" s="14"/>
      <c r="B296" s="14"/>
      <c r="C296" s="14"/>
      <c r="D296" s="16"/>
      <c r="E296" s="16"/>
      <c r="F296" s="14"/>
      <c r="G296" s="14"/>
      <c r="H296" s="14"/>
      <c r="I296" s="15"/>
      <c r="J296" s="77"/>
      <c r="K296" s="92"/>
    </row>
    <row r="297" spans="1:11" ht="12.75" x14ac:dyDescent="0.2">
      <c r="A297" s="14"/>
      <c r="B297" s="14"/>
      <c r="C297" s="14"/>
      <c r="D297" s="16"/>
      <c r="E297" s="16"/>
      <c r="F297" s="14"/>
      <c r="G297" s="14"/>
      <c r="H297" s="14"/>
      <c r="I297" s="15"/>
      <c r="J297" s="77"/>
      <c r="K297" s="92"/>
    </row>
    <row r="298" spans="1:11" ht="12.75" x14ac:dyDescent="0.2">
      <c r="A298" s="14"/>
      <c r="B298" s="14"/>
      <c r="C298" s="14"/>
      <c r="D298" s="16"/>
      <c r="E298" s="16"/>
      <c r="F298" s="14"/>
      <c r="G298" s="14"/>
      <c r="H298" s="14"/>
      <c r="I298" s="15"/>
      <c r="J298" s="77"/>
      <c r="K298" s="92"/>
    </row>
    <row r="299" spans="1:11" ht="12.75" x14ac:dyDescent="0.2">
      <c r="A299" s="14"/>
      <c r="B299" s="14"/>
      <c r="C299" s="14"/>
      <c r="D299" s="16"/>
      <c r="E299" s="16"/>
      <c r="F299" s="14"/>
      <c r="G299" s="14"/>
      <c r="H299" s="14"/>
      <c r="I299" s="15"/>
      <c r="J299" s="77"/>
      <c r="K299" s="92"/>
    </row>
    <row r="300" spans="1:11" ht="12.75" x14ac:dyDescent="0.2">
      <c r="A300" s="14"/>
      <c r="B300" s="14"/>
      <c r="C300" s="14"/>
      <c r="D300" s="16"/>
      <c r="E300" s="16"/>
      <c r="F300" s="14"/>
      <c r="G300" s="14"/>
      <c r="H300" s="14"/>
      <c r="I300" s="15"/>
      <c r="J300" s="77"/>
      <c r="K300" s="92"/>
    </row>
    <row r="301" spans="1:11" ht="12.75" x14ac:dyDescent="0.2">
      <c r="A301" s="14"/>
      <c r="B301" s="14"/>
      <c r="C301" s="14"/>
      <c r="D301" s="16"/>
      <c r="E301" s="16"/>
      <c r="F301" s="14"/>
      <c r="G301" s="14"/>
      <c r="H301" s="14"/>
      <c r="I301" s="15"/>
      <c r="J301" s="77"/>
      <c r="K301" s="92"/>
    </row>
    <row r="302" spans="1:11" ht="12.75" x14ac:dyDescent="0.2">
      <c r="A302" s="14"/>
      <c r="B302" s="14"/>
      <c r="C302" s="14"/>
      <c r="D302" s="16"/>
      <c r="E302" s="16"/>
      <c r="F302" s="14"/>
      <c r="G302" s="14"/>
      <c r="H302" s="14"/>
      <c r="I302" s="15"/>
      <c r="J302" s="77"/>
      <c r="K302" s="92"/>
    </row>
    <row r="303" spans="1:11" ht="12.75" x14ac:dyDescent="0.2">
      <c r="A303" s="14"/>
      <c r="B303" s="14"/>
      <c r="C303" s="14"/>
      <c r="D303" s="16"/>
      <c r="E303" s="16"/>
      <c r="F303" s="14"/>
      <c r="G303" s="14"/>
      <c r="H303" s="14"/>
      <c r="I303" s="15"/>
      <c r="J303" s="77"/>
      <c r="K303" s="92"/>
    </row>
    <row r="304" spans="1:11" ht="12.75" x14ac:dyDescent="0.2">
      <c r="A304" s="14"/>
      <c r="B304" s="14"/>
      <c r="C304" s="14"/>
      <c r="D304" s="16"/>
      <c r="E304" s="16"/>
      <c r="F304" s="14"/>
      <c r="G304" s="14"/>
      <c r="H304" s="14"/>
      <c r="I304" s="15"/>
      <c r="J304" s="77"/>
      <c r="K304" s="92"/>
    </row>
    <row r="305" spans="1:11" ht="12.75" x14ac:dyDescent="0.2">
      <c r="A305" s="14"/>
      <c r="B305" s="14"/>
      <c r="C305" s="14"/>
      <c r="D305" s="16"/>
      <c r="E305" s="16"/>
      <c r="F305" s="14"/>
      <c r="G305" s="14"/>
      <c r="H305" s="14"/>
      <c r="I305" s="15"/>
      <c r="J305" s="77"/>
      <c r="K305" s="92"/>
    </row>
    <row r="306" spans="1:11" ht="12.75" x14ac:dyDescent="0.2">
      <c r="A306" s="14"/>
      <c r="B306" s="14"/>
      <c r="C306" s="14"/>
      <c r="D306" s="16"/>
      <c r="E306" s="16"/>
      <c r="F306" s="14"/>
      <c r="G306" s="14"/>
      <c r="H306" s="14"/>
      <c r="I306" s="15"/>
      <c r="J306" s="77"/>
      <c r="K306" s="92"/>
    </row>
    <row r="307" spans="1:11" ht="12.75" x14ac:dyDescent="0.2">
      <c r="A307" s="14"/>
      <c r="B307" s="14"/>
      <c r="C307" s="14"/>
      <c r="D307" s="16"/>
      <c r="E307" s="16"/>
      <c r="F307" s="14"/>
      <c r="G307" s="14"/>
      <c r="H307" s="14"/>
      <c r="I307" s="15"/>
      <c r="J307" s="77"/>
      <c r="K307" s="92"/>
    </row>
    <row r="308" spans="1:11" ht="12.75" x14ac:dyDescent="0.2">
      <c r="A308" s="14"/>
      <c r="B308" s="14"/>
      <c r="C308" s="14"/>
      <c r="D308" s="16"/>
      <c r="E308" s="16"/>
      <c r="F308" s="14"/>
      <c r="G308" s="14"/>
      <c r="H308" s="14"/>
      <c r="I308" s="15"/>
      <c r="J308" s="77"/>
      <c r="K308" s="92"/>
    </row>
    <row r="309" spans="1:11" ht="12.75" x14ac:dyDescent="0.2">
      <c r="A309" s="14"/>
      <c r="B309" s="14"/>
      <c r="C309" s="14"/>
      <c r="D309" s="16"/>
      <c r="E309" s="16"/>
      <c r="F309" s="14"/>
      <c r="G309" s="14"/>
      <c r="H309" s="14"/>
      <c r="I309" s="15"/>
      <c r="J309" s="77"/>
      <c r="K309" s="92"/>
    </row>
    <row r="310" spans="1:11" ht="12.75" x14ac:dyDescent="0.2">
      <c r="A310" s="14"/>
      <c r="B310" s="14"/>
      <c r="C310" s="14"/>
      <c r="D310" s="16"/>
      <c r="E310" s="16"/>
      <c r="F310" s="14"/>
      <c r="G310" s="14"/>
      <c r="H310" s="14"/>
      <c r="I310" s="15"/>
      <c r="J310" s="77"/>
      <c r="K310" s="92"/>
    </row>
    <row r="311" spans="1:11" ht="12.75" x14ac:dyDescent="0.2">
      <c r="A311" s="14"/>
      <c r="B311" s="14"/>
      <c r="C311" s="14"/>
      <c r="D311" s="16"/>
      <c r="E311" s="16"/>
      <c r="F311" s="14"/>
      <c r="G311" s="14"/>
      <c r="H311" s="14"/>
      <c r="I311" s="15"/>
      <c r="J311" s="77"/>
      <c r="K311" s="92"/>
    </row>
    <row r="312" spans="1:11" ht="12.75" x14ac:dyDescent="0.2">
      <c r="A312" s="14"/>
      <c r="B312" s="14"/>
      <c r="C312" s="14"/>
      <c r="D312" s="16"/>
      <c r="E312" s="16"/>
      <c r="F312" s="14"/>
      <c r="G312" s="14"/>
      <c r="H312" s="14"/>
      <c r="I312" s="15"/>
      <c r="J312" s="77"/>
      <c r="K312" s="92"/>
    </row>
    <row r="313" spans="1:11" ht="12.75" x14ac:dyDescent="0.2">
      <c r="A313" s="14"/>
      <c r="B313" s="14"/>
      <c r="C313" s="14"/>
      <c r="D313" s="16"/>
      <c r="E313" s="16"/>
      <c r="F313" s="14"/>
      <c r="G313" s="14"/>
      <c r="H313" s="14"/>
      <c r="I313" s="15"/>
      <c r="J313" s="77"/>
      <c r="K313" s="92"/>
    </row>
    <row r="314" spans="1:11" ht="12.75" x14ac:dyDescent="0.2">
      <c r="A314" s="14"/>
      <c r="B314" s="14"/>
      <c r="C314" s="14"/>
      <c r="D314" s="16"/>
      <c r="E314" s="16"/>
      <c r="F314" s="14"/>
      <c r="G314" s="14"/>
      <c r="H314" s="14"/>
      <c r="I314" s="15"/>
      <c r="J314" s="77"/>
      <c r="K314" s="92"/>
    </row>
    <row r="315" spans="1:11" ht="12.75" x14ac:dyDescent="0.2">
      <c r="A315" s="14"/>
      <c r="B315" s="14"/>
      <c r="C315" s="14"/>
      <c r="D315" s="16"/>
      <c r="E315" s="16"/>
      <c r="F315" s="14"/>
      <c r="G315" s="14"/>
      <c r="H315" s="14"/>
      <c r="I315" s="15"/>
      <c r="J315" s="77"/>
      <c r="K315" s="92"/>
    </row>
    <row r="316" spans="1:11" ht="12.75" x14ac:dyDescent="0.2">
      <c r="A316" s="14"/>
      <c r="B316" s="14"/>
      <c r="C316" s="14"/>
      <c r="D316" s="16"/>
      <c r="E316" s="16"/>
      <c r="F316" s="14"/>
      <c r="G316" s="14"/>
      <c r="H316" s="14"/>
      <c r="I316" s="15"/>
      <c r="J316" s="77"/>
      <c r="K316" s="92"/>
    </row>
    <row r="317" spans="1:11" ht="12.75" x14ac:dyDescent="0.2">
      <c r="A317" s="14"/>
      <c r="B317" s="14"/>
      <c r="C317" s="14"/>
      <c r="D317" s="16"/>
      <c r="E317" s="16"/>
      <c r="F317" s="14"/>
      <c r="G317" s="14"/>
      <c r="H317" s="14"/>
      <c r="I317" s="15"/>
      <c r="J317" s="77"/>
      <c r="K317" s="92"/>
    </row>
    <row r="318" spans="1:11" ht="12.75" x14ac:dyDescent="0.2">
      <c r="A318" s="14"/>
      <c r="B318" s="14"/>
      <c r="C318" s="14"/>
      <c r="D318" s="16"/>
      <c r="E318" s="16"/>
      <c r="F318" s="14"/>
      <c r="G318" s="14"/>
      <c r="H318" s="14"/>
      <c r="I318" s="15"/>
      <c r="J318" s="77"/>
      <c r="K318" s="92"/>
    </row>
    <row r="319" spans="1:11" ht="12.75" x14ac:dyDescent="0.2">
      <c r="A319" s="14"/>
      <c r="B319" s="14"/>
      <c r="C319" s="14"/>
      <c r="D319" s="16"/>
      <c r="E319" s="16"/>
      <c r="F319" s="14"/>
      <c r="G319" s="14"/>
      <c r="H319" s="14"/>
      <c r="I319" s="15"/>
      <c r="J319" s="77"/>
      <c r="K319" s="92"/>
    </row>
    <row r="320" spans="1:11" ht="12.75" x14ac:dyDescent="0.2">
      <c r="A320" s="14"/>
      <c r="B320" s="14"/>
      <c r="C320" s="14"/>
      <c r="D320" s="16"/>
      <c r="E320" s="16"/>
      <c r="F320" s="14"/>
      <c r="G320" s="14"/>
      <c r="H320" s="14"/>
      <c r="I320" s="15"/>
      <c r="J320" s="77"/>
      <c r="K320" s="92"/>
    </row>
    <row r="321" spans="1:11" ht="12.75" x14ac:dyDescent="0.2">
      <c r="A321" s="14"/>
      <c r="B321" s="14"/>
      <c r="C321" s="14"/>
      <c r="D321" s="16"/>
      <c r="E321" s="16"/>
      <c r="F321" s="14"/>
      <c r="G321" s="14"/>
      <c r="H321" s="14"/>
      <c r="I321" s="15"/>
      <c r="J321" s="77"/>
      <c r="K321" s="92"/>
    </row>
    <row r="322" spans="1:11" ht="12.75" x14ac:dyDescent="0.2">
      <c r="A322" s="14"/>
      <c r="B322" s="14"/>
      <c r="C322" s="14"/>
      <c r="D322" s="16"/>
      <c r="E322" s="16"/>
      <c r="F322" s="14"/>
      <c r="G322" s="14"/>
      <c r="H322" s="14"/>
      <c r="I322" s="15"/>
      <c r="J322" s="77"/>
      <c r="K322" s="92"/>
    </row>
    <row r="323" spans="1:11" ht="12.75" x14ac:dyDescent="0.2">
      <c r="A323" s="14"/>
      <c r="B323" s="14"/>
      <c r="C323" s="14"/>
      <c r="D323" s="16"/>
      <c r="E323" s="16"/>
      <c r="F323" s="14"/>
      <c r="G323" s="14"/>
      <c r="H323" s="14"/>
      <c r="I323" s="15"/>
      <c r="J323" s="77"/>
      <c r="K323" s="92"/>
    </row>
    <row r="324" spans="1:11" ht="12.75" x14ac:dyDescent="0.2">
      <c r="A324" s="14"/>
      <c r="B324" s="14"/>
      <c r="C324" s="14"/>
      <c r="D324" s="16"/>
      <c r="E324" s="16"/>
      <c r="F324" s="14"/>
      <c r="G324" s="14"/>
      <c r="H324" s="14"/>
      <c r="I324" s="15"/>
      <c r="J324" s="77"/>
      <c r="K324" s="92"/>
    </row>
    <row r="325" spans="1:11" ht="12.75" x14ac:dyDescent="0.2">
      <c r="A325" s="14"/>
      <c r="B325" s="14"/>
      <c r="C325" s="14"/>
      <c r="D325" s="16"/>
      <c r="E325" s="16"/>
      <c r="F325" s="14"/>
      <c r="G325" s="14"/>
      <c r="H325" s="14"/>
      <c r="I325" s="15"/>
      <c r="J325" s="77"/>
      <c r="K325" s="92"/>
    </row>
    <row r="326" spans="1:11" ht="12.75" x14ac:dyDescent="0.2">
      <c r="A326" s="14"/>
      <c r="B326" s="14"/>
      <c r="C326" s="14"/>
      <c r="D326" s="16"/>
      <c r="E326" s="16"/>
      <c r="F326" s="14"/>
      <c r="G326" s="14"/>
      <c r="H326" s="14"/>
      <c r="I326" s="15"/>
      <c r="J326" s="77"/>
      <c r="K326" s="92"/>
    </row>
    <row r="327" spans="1:11" ht="12.75" x14ac:dyDescent="0.2">
      <c r="A327" s="14"/>
      <c r="B327" s="14"/>
      <c r="C327" s="14"/>
      <c r="D327" s="16"/>
      <c r="E327" s="16"/>
      <c r="F327" s="14"/>
      <c r="G327" s="14"/>
      <c r="H327" s="14"/>
      <c r="I327" s="15"/>
      <c r="J327" s="77"/>
      <c r="K327" s="92"/>
    </row>
    <row r="328" spans="1:11" ht="12.75" x14ac:dyDescent="0.2">
      <c r="A328" s="14"/>
      <c r="B328" s="14"/>
      <c r="C328" s="14"/>
      <c r="D328" s="16"/>
      <c r="E328" s="16"/>
      <c r="F328" s="14"/>
      <c r="G328" s="14"/>
      <c r="H328" s="14"/>
      <c r="I328" s="15"/>
      <c r="J328" s="77"/>
      <c r="K328" s="92"/>
    </row>
    <row r="329" spans="1:11" ht="12.75" x14ac:dyDescent="0.2">
      <c r="A329" s="14"/>
      <c r="B329" s="14"/>
      <c r="C329" s="14"/>
      <c r="D329" s="16"/>
      <c r="E329" s="16"/>
      <c r="F329" s="14"/>
      <c r="G329" s="14"/>
      <c r="H329" s="14"/>
      <c r="I329" s="15"/>
      <c r="J329" s="77"/>
      <c r="K329" s="92"/>
    </row>
    <row r="330" spans="1:11" ht="12.75" x14ac:dyDescent="0.2">
      <c r="A330" s="14"/>
      <c r="B330" s="14"/>
      <c r="C330" s="14"/>
      <c r="D330" s="16"/>
      <c r="E330" s="16"/>
      <c r="F330" s="14"/>
      <c r="G330" s="14"/>
      <c r="H330" s="14"/>
      <c r="I330" s="15"/>
      <c r="J330" s="77"/>
      <c r="K330" s="92"/>
    </row>
    <row r="331" spans="1:11" ht="12.75" x14ac:dyDescent="0.2">
      <c r="A331" s="14"/>
      <c r="B331" s="14"/>
      <c r="C331" s="14"/>
      <c r="D331" s="16"/>
      <c r="E331" s="16"/>
      <c r="F331" s="14"/>
      <c r="G331" s="14"/>
      <c r="H331" s="14"/>
      <c r="I331" s="15"/>
      <c r="J331" s="77"/>
      <c r="K331" s="92"/>
    </row>
    <row r="332" spans="1:11" ht="12.75" x14ac:dyDescent="0.2">
      <c r="A332" s="14"/>
      <c r="B332" s="14"/>
      <c r="C332" s="14"/>
      <c r="D332" s="16"/>
      <c r="E332" s="16"/>
      <c r="F332" s="14"/>
      <c r="G332" s="14"/>
      <c r="H332" s="14"/>
      <c r="I332" s="15"/>
      <c r="J332" s="77"/>
      <c r="K332" s="92"/>
    </row>
    <row r="333" spans="1:11" ht="12.75" x14ac:dyDescent="0.2">
      <c r="A333" s="14"/>
      <c r="B333" s="14"/>
      <c r="C333" s="14"/>
      <c r="D333" s="16"/>
      <c r="E333" s="16"/>
      <c r="F333" s="14"/>
      <c r="G333" s="14"/>
      <c r="H333" s="14"/>
      <c r="I333" s="15"/>
      <c r="J333" s="77"/>
      <c r="K333" s="92"/>
    </row>
    <row r="334" spans="1:11" ht="12.75" x14ac:dyDescent="0.2">
      <c r="A334" s="14"/>
      <c r="B334" s="14"/>
      <c r="C334" s="14"/>
      <c r="D334" s="16"/>
      <c r="E334" s="16"/>
      <c r="F334" s="14"/>
      <c r="G334" s="14"/>
      <c r="H334" s="14"/>
      <c r="I334" s="15"/>
      <c r="J334" s="77"/>
      <c r="K334" s="92"/>
    </row>
    <row r="335" spans="1:11" ht="12.75" x14ac:dyDescent="0.2">
      <c r="A335" s="14"/>
      <c r="B335" s="14"/>
      <c r="C335" s="14"/>
      <c r="D335" s="16"/>
      <c r="E335" s="16"/>
      <c r="F335" s="14"/>
      <c r="G335" s="14"/>
      <c r="H335" s="14"/>
      <c r="I335" s="15"/>
      <c r="J335" s="77"/>
      <c r="K335" s="92"/>
    </row>
    <row r="336" spans="1:11" ht="12.75" x14ac:dyDescent="0.2">
      <c r="A336" s="14"/>
      <c r="B336" s="14"/>
      <c r="C336" s="14"/>
      <c r="D336" s="16"/>
      <c r="E336" s="16"/>
      <c r="F336" s="14"/>
      <c r="G336" s="14"/>
      <c r="H336" s="14"/>
      <c r="I336" s="15"/>
      <c r="J336" s="77"/>
      <c r="K336" s="92"/>
    </row>
    <row r="337" spans="1:11" ht="12.75" x14ac:dyDescent="0.2">
      <c r="A337" s="14"/>
      <c r="B337" s="14"/>
      <c r="C337" s="14"/>
      <c r="D337" s="16"/>
      <c r="E337" s="16"/>
      <c r="F337" s="14"/>
      <c r="G337" s="14"/>
      <c r="H337" s="14"/>
      <c r="I337" s="15"/>
      <c r="J337" s="77"/>
      <c r="K337" s="92"/>
    </row>
    <row r="338" spans="1:11" ht="12.75" x14ac:dyDescent="0.2">
      <c r="A338" s="14"/>
      <c r="B338" s="14"/>
      <c r="C338" s="14"/>
      <c r="D338" s="16"/>
      <c r="E338" s="16"/>
      <c r="F338" s="14"/>
      <c r="G338" s="14"/>
      <c r="H338" s="14"/>
      <c r="I338" s="15"/>
      <c r="J338" s="77"/>
      <c r="K338" s="92"/>
    </row>
    <row r="339" spans="1:11" ht="12.75" x14ac:dyDescent="0.2">
      <c r="A339" s="14"/>
      <c r="B339" s="14"/>
      <c r="C339" s="14"/>
      <c r="D339" s="16"/>
      <c r="E339" s="16"/>
      <c r="F339" s="14"/>
      <c r="G339" s="14"/>
      <c r="H339" s="14"/>
      <c r="I339" s="15"/>
      <c r="J339" s="77"/>
      <c r="K339" s="92"/>
    </row>
    <row r="340" spans="1:11" ht="12.75" x14ac:dyDescent="0.2">
      <c r="A340" s="14"/>
      <c r="B340" s="14"/>
      <c r="C340" s="14"/>
      <c r="D340" s="16"/>
      <c r="E340" s="16"/>
      <c r="F340" s="14"/>
      <c r="G340" s="14"/>
      <c r="H340" s="14"/>
      <c r="I340" s="15"/>
      <c r="J340" s="77"/>
      <c r="K340" s="92"/>
    </row>
    <row r="341" spans="1:11" ht="12.75" x14ac:dyDescent="0.2">
      <c r="A341" s="14"/>
      <c r="B341" s="14"/>
      <c r="C341" s="14"/>
      <c r="D341" s="16"/>
      <c r="E341" s="16"/>
      <c r="F341" s="14"/>
      <c r="G341" s="14"/>
      <c r="H341" s="14"/>
      <c r="I341" s="15"/>
      <c r="J341" s="77"/>
      <c r="K341" s="92"/>
    </row>
    <row r="342" spans="1:11" ht="12.75" x14ac:dyDescent="0.2">
      <c r="A342" s="14"/>
      <c r="B342" s="14"/>
      <c r="C342" s="14"/>
      <c r="D342" s="16"/>
      <c r="E342" s="16"/>
      <c r="F342" s="14"/>
      <c r="G342" s="14"/>
      <c r="H342" s="14"/>
      <c r="I342" s="15"/>
      <c r="J342" s="77"/>
      <c r="K342" s="92"/>
    </row>
    <row r="343" spans="1:11" ht="12.75" x14ac:dyDescent="0.2">
      <c r="A343" s="14"/>
      <c r="B343" s="14"/>
      <c r="C343" s="14"/>
      <c r="D343" s="16"/>
      <c r="E343" s="16"/>
      <c r="F343" s="14"/>
      <c r="G343" s="14"/>
      <c r="H343" s="14"/>
      <c r="I343" s="15"/>
      <c r="J343" s="77"/>
      <c r="K343" s="92"/>
    </row>
    <row r="344" spans="1:11" ht="12.75" x14ac:dyDescent="0.2">
      <c r="A344" s="14"/>
      <c r="B344" s="14"/>
      <c r="C344" s="14"/>
      <c r="D344" s="16"/>
      <c r="E344" s="16"/>
      <c r="F344" s="14"/>
      <c r="G344" s="14"/>
      <c r="H344" s="14"/>
      <c r="I344" s="15"/>
      <c r="J344" s="77"/>
      <c r="K344" s="92"/>
    </row>
    <row r="345" spans="1:11" ht="12.75" x14ac:dyDescent="0.2">
      <c r="A345" s="14"/>
      <c r="B345" s="14"/>
      <c r="C345" s="14"/>
      <c r="D345" s="16"/>
      <c r="E345" s="16"/>
      <c r="F345" s="14"/>
      <c r="G345" s="14"/>
      <c r="H345" s="14"/>
      <c r="I345" s="15"/>
      <c r="J345" s="77"/>
      <c r="K345" s="92"/>
    </row>
    <row r="346" spans="1:11" ht="12.75" x14ac:dyDescent="0.2">
      <c r="A346" s="14"/>
      <c r="B346" s="14"/>
      <c r="C346" s="14"/>
      <c r="D346" s="16"/>
      <c r="E346" s="16"/>
      <c r="F346" s="14"/>
      <c r="G346" s="14"/>
      <c r="H346" s="14"/>
      <c r="I346" s="15"/>
      <c r="J346" s="77"/>
      <c r="K346" s="92"/>
    </row>
    <row r="347" spans="1:11" ht="12.75" x14ac:dyDescent="0.2">
      <c r="A347" s="14"/>
      <c r="B347" s="14"/>
      <c r="C347" s="14"/>
      <c r="D347" s="16"/>
      <c r="E347" s="16"/>
      <c r="F347" s="14"/>
      <c r="G347" s="14"/>
      <c r="H347" s="14"/>
      <c r="I347" s="15"/>
      <c r="J347" s="77"/>
      <c r="K347" s="92"/>
    </row>
    <row r="348" spans="1:11" ht="12.75" x14ac:dyDescent="0.2">
      <c r="A348" s="14"/>
      <c r="B348" s="14"/>
      <c r="C348" s="14"/>
      <c r="D348" s="16"/>
      <c r="E348" s="16"/>
      <c r="F348" s="14"/>
      <c r="G348" s="14"/>
      <c r="H348" s="14"/>
      <c r="I348" s="15"/>
      <c r="J348" s="77"/>
      <c r="K348" s="92"/>
    </row>
    <row r="349" spans="1:11" ht="12.75" x14ac:dyDescent="0.2">
      <c r="A349" s="14"/>
      <c r="B349" s="14"/>
      <c r="C349" s="14"/>
      <c r="D349" s="16"/>
      <c r="E349" s="16"/>
      <c r="F349" s="14"/>
      <c r="G349" s="14"/>
      <c r="H349" s="14"/>
      <c r="I349" s="15"/>
      <c r="J349" s="77"/>
      <c r="K349" s="92"/>
    </row>
    <row r="350" spans="1:11" ht="12.75" x14ac:dyDescent="0.2">
      <c r="A350" s="14"/>
      <c r="B350" s="14"/>
      <c r="C350" s="14"/>
      <c r="D350" s="16"/>
      <c r="E350" s="16"/>
      <c r="F350" s="14"/>
      <c r="G350" s="14"/>
      <c r="H350" s="14"/>
      <c r="I350" s="15"/>
      <c r="J350" s="77"/>
      <c r="K350" s="92"/>
    </row>
    <row r="351" spans="1:11" ht="12.75" x14ac:dyDescent="0.2">
      <c r="A351" s="14"/>
      <c r="B351" s="14"/>
      <c r="C351" s="14"/>
      <c r="D351" s="16"/>
      <c r="E351" s="16"/>
      <c r="F351" s="14"/>
      <c r="G351" s="14"/>
      <c r="H351" s="14"/>
      <c r="I351" s="15"/>
      <c r="J351" s="77"/>
      <c r="K351" s="92"/>
    </row>
    <row r="352" spans="1:11" ht="12.75" x14ac:dyDescent="0.2">
      <c r="A352" s="14"/>
      <c r="B352" s="14"/>
      <c r="C352" s="14"/>
      <c r="D352" s="16"/>
      <c r="E352" s="16"/>
      <c r="F352" s="14"/>
      <c r="G352" s="14"/>
      <c r="H352" s="14"/>
      <c r="I352" s="15"/>
      <c r="J352" s="77"/>
      <c r="K352" s="92"/>
    </row>
    <row r="353" spans="1:11" ht="12.75" x14ac:dyDescent="0.2">
      <c r="A353" s="14"/>
      <c r="B353" s="14"/>
      <c r="C353" s="14"/>
      <c r="D353" s="16"/>
      <c r="E353" s="16"/>
      <c r="F353" s="14"/>
      <c r="G353" s="14"/>
      <c r="H353" s="14"/>
      <c r="I353" s="15"/>
      <c r="J353" s="77"/>
      <c r="K353" s="92"/>
    </row>
    <row r="354" spans="1:11" ht="12.75" x14ac:dyDescent="0.2">
      <c r="A354" s="14"/>
      <c r="B354" s="14"/>
      <c r="C354" s="14"/>
      <c r="D354" s="16"/>
      <c r="E354" s="16"/>
      <c r="F354" s="14"/>
      <c r="G354" s="14"/>
      <c r="H354" s="14"/>
      <c r="I354" s="15"/>
      <c r="J354" s="77"/>
      <c r="K354" s="92"/>
    </row>
    <row r="355" spans="1:11" ht="12.75" x14ac:dyDescent="0.2">
      <c r="A355" s="14"/>
      <c r="B355" s="14"/>
      <c r="C355" s="14"/>
      <c r="D355" s="16"/>
      <c r="E355" s="16"/>
      <c r="F355" s="14"/>
      <c r="G355" s="14"/>
      <c r="H355" s="14"/>
      <c r="I355" s="15"/>
      <c r="J355" s="77"/>
      <c r="K355" s="92"/>
    </row>
    <row r="356" spans="1:11" ht="12.75" x14ac:dyDescent="0.2">
      <c r="A356" s="14"/>
      <c r="B356" s="14"/>
      <c r="C356" s="14"/>
      <c r="D356" s="16"/>
      <c r="E356" s="16"/>
      <c r="F356" s="14"/>
      <c r="G356" s="14"/>
      <c r="H356" s="14"/>
      <c r="I356" s="15"/>
      <c r="J356" s="77"/>
      <c r="K356" s="92"/>
    </row>
    <row r="357" spans="1:11" ht="12.75" x14ac:dyDescent="0.2">
      <c r="A357" s="14"/>
      <c r="B357" s="14"/>
      <c r="C357" s="14"/>
      <c r="D357" s="16"/>
      <c r="E357" s="16"/>
      <c r="F357" s="14"/>
      <c r="G357" s="14"/>
      <c r="H357" s="14"/>
      <c r="I357" s="15"/>
      <c r="J357" s="77"/>
      <c r="K357" s="92"/>
    </row>
    <row r="358" spans="1:11" ht="12.75" x14ac:dyDescent="0.2">
      <c r="A358" s="14"/>
      <c r="B358" s="14"/>
      <c r="C358" s="14"/>
      <c r="D358" s="16"/>
      <c r="E358" s="16"/>
      <c r="F358" s="14"/>
      <c r="G358" s="14"/>
      <c r="H358" s="14"/>
      <c r="I358" s="15"/>
      <c r="J358" s="77"/>
      <c r="K358" s="92"/>
    </row>
    <row r="359" spans="1:11" ht="12.75" x14ac:dyDescent="0.2">
      <c r="A359" s="14"/>
      <c r="B359" s="14"/>
      <c r="C359" s="14"/>
      <c r="D359" s="16"/>
      <c r="E359" s="16"/>
      <c r="F359" s="14"/>
      <c r="G359" s="14"/>
      <c r="H359" s="14"/>
      <c r="I359" s="15"/>
      <c r="J359" s="77"/>
      <c r="K359" s="92"/>
    </row>
    <row r="360" spans="1:11" ht="12.75" x14ac:dyDescent="0.2">
      <c r="A360" s="14"/>
      <c r="B360" s="14"/>
      <c r="C360" s="14"/>
      <c r="D360" s="16"/>
      <c r="E360" s="16"/>
      <c r="F360" s="14"/>
      <c r="G360" s="14"/>
      <c r="H360" s="14"/>
      <c r="I360" s="15"/>
      <c r="J360" s="77"/>
      <c r="K360" s="92"/>
    </row>
    <row r="361" spans="1:11" ht="12.75" x14ac:dyDescent="0.2">
      <c r="A361" s="14"/>
      <c r="B361" s="14"/>
      <c r="C361" s="14"/>
      <c r="D361" s="16"/>
      <c r="E361" s="16"/>
      <c r="F361" s="14"/>
      <c r="G361" s="14"/>
      <c r="H361" s="14"/>
      <c r="I361" s="15"/>
      <c r="J361" s="77"/>
      <c r="K361" s="92"/>
    </row>
    <row r="362" spans="1:11" ht="12.75" x14ac:dyDescent="0.2">
      <c r="A362" s="14"/>
      <c r="B362" s="14"/>
      <c r="C362" s="14"/>
      <c r="D362" s="16"/>
      <c r="E362" s="16"/>
      <c r="F362" s="14"/>
      <c r="G362" s="14"/>
      <c r="H362" s="14"/>
      <c r="I362" s="15"/>
      <c r="J362" s="77"/>
      <c r="K362" s="92"/>
    </row>
    <row r="363" spans="1:11" ht="12.75" x14ac:dyDescent="0.2">
      <c r="A363" s="14"/>
      <c r="B363" s="14"/>
      <c r="C363" s="14"/>
      <c r="D363" s="16"/>
      <c r="E363" s="16"/>
      <c r="F363" s="14"/>
      <c r="G363" s="14"/>
      <c r="H363" s="14"/>
      <c r="I363" s="15"/>
      <c r="J363" s="77"/>
      <c r="K363" s="92"/>
    </row>
    <row r="364" spans="1:11" ht="12.75" x14ac:dyDescent="0.2">
      <c r="A364" s="14"/>
      <c r="B364" s="14"/>
      <c r="C364" s="14"/>
      <c r="D364" s="16"/>
      <c r="E364" s="16"/>
      <c r="F364" s="14"/>
      <c r="G364" s="14"/>
      <c r="H364" s="14"/>
      <c r="I364" s="15"/>
      <c r="J364" s="77"/>
      <c r="K364" s="92"/>
    </row>
    <row r="365" spans="1:11" ht="12.75" x14ac:dyDescent="0.2">
      <c r="A365" s="14"/>
      <c r="B365" s="14"/>
      <c r="C365" s="14"/>
      <c r="D365" s="16"/>
      <c r="E365" s="16"/>
      <c r="F365" s="14"/>
      <c r="G365" s="14"/>
      <c r="H365" s="14"/>
      <c r="I365" s="15"/>
      <c r="J365" s="77"/>
      <c r="K365" s="92"/>
    </row>
    <row r="366" spans="1:11" ht="12.75" x14ac:dyDescent="0.2">
      <c r="A366" s="14"/>
      <c r="B366" s="14"/>
      <c r="C366" s="14"/>
      <c r="D366" s="16"/>
      <c r="E366" s="16"/>
      <c r="F366" s="14"/>
      <c r="G366" s="14"/>
      <c r="H366" s="14"/>
      <c r="I366" s="15"/>
      <c r="J366" s="77"/>
      <c r="K366" s="92"/>
    </row>
    <row r="367" spans="1:11" ht="12.75" x14ac:dyDescent="0.2">
      <c r="A367" s="14"/>
      <c r="B367" s="14"/>
      <c r="C367" s="14"/>
      <c r="D367" s="16"/>
      <c r="E367" s="16"/>
      <c r="F367" s="14"/>
      <c r="G367" s="14"/>
      <c r="H367" s="14"/>
      <c r="I367" s="15"/>
      <c r="J367" s="77"/>
      <c r="K367" s="92"/>
    </row>
    <row r="368" spans="1:11" ht="12.75" x14ac:dyDescent="0.2">
      <c r="A368" s="14"/>
      <c r="B368" s="14"/>
      <c r="C368" s="14"/>
      <c r="D368" s="16"/>
      <c r="E368" s="16"/>
      <c r="F368" s="14"/>
      <c r="G368" s="14"/>
      <c r="H368" s="14"/>
      <c r="I368" s="15"/>
      <c r="J368" s="77"/>
      <c r="K368" s="92"/>
    </row>
    <row r="369" spans="1:11" ht="12.75" x14ac:dyDescent="0.2">
      <c r="A369" s="14"/>
      <c r="B369" s="14"/>
      <c r="C369" s="14"/>
      <c r="D369" s="16"/>
      <c r="E369" s="16"/>
      <c r="F369" s="14"/>
      <c r="G369" s="14"/>
      <c r="H369" s="14"/>
      <c r="I369" s="15"/>
      <c r="J369" s="77"/>
      <c r="K369" s="92"/>
    </row>
    <row r="370" spans="1:11" ht="12.75" x14ac:dyDescent="0.2">
      <c r="A370" s="14"/>
      <c r="B370" s="14"/>
      <c r="C370" s="14"/>
      <c r="D370" s="16"/>
      <c r="E370" s="16"/>
      <c r="F370" s="14"/>
      <c r="G370" s="14"/>
      <c r="H370" s="14"/>
      <c r="I370" s="15"/>
      <c r="J370" s="77"/>
      <c r="K370" s="92"/>
    </row>
    <row r="371" spans="1:11" ht="12.75" x14ac:dyDescent="0.2">
      <c r="A371" s="14"/>
      <c r="B371" s="14"/>
      <c r="C371" s="14"/>
      <c r="D371" s="16"/>
      <c r="E371" s="16"/>
      <c r="F371" s="14"/>
      <c r="G371" s="14"/>
      <c r="H371" s="14"/>
      <c r="I371" s="15"/>
      <c r="J371" s="77"/>
      <c r="K371" s="92"/>
    </row>
    <row r="372" spans="1:11" ht="12.75" x14ac:dyDescent="0.2">
      <c r="A372" s="14"/>
      <c r="B372" s="14"/>
      <c r="C372" s="14"/>
      <c r="D372" s="16"/>
      <c r="E372" s="16"/>
      <c r="F372" s="14"/>
      <c r="G372" s="14"/>
      <c r="H372" s="14"/>
      <c r="I372" s="15"/>
      <c r="J372" s="77"/>
      <c r="K372" s="92"/>
    </row>
    <row r="373" spans="1:11" ht="12.75" x14ac:dyDescent="0.2">
      <c r="A373" s="14"/>
      <c r="B373" s="14"/>
      <c r="C373" s="14"/>
      <c r="D373" s="16"/>
      <c r="E373" s="16"/>
      <c r="F373" s="14"/>
      <c r="G373" s="14"/>
      <c r="H373" s="14"/>
      <c r="I373" s="15"/>
      <c r="J373" s="77"/>
      <c r="K373" s="92"/>
    </row>
    <row r="374" spans="1:11" ht="12.75" x14ac:dyDescent="0.2">
      <c r="A374" s="14"/>
      <c r="B374" s="14"/>
      <c r="C374" s="14"/>
      <c r="D374" s="16"/>
      <c r="E374" s="16"/>
      <c r="F374" s="14"/>
      <c r="G374" s="14"/>
      <c r="H374" s="14"/>
      <c r="I374" s="15"/>
      <c r="J374" s="77"/>
      <c r="K374" s="92"/>
    </row>
    <row r="375" spans="1:11" ht="12.75" x14ac:dyDescent="0.2">
      <c r="A375" s="14"/>
      <c r="B375" s="14"/>
      <c r="C375" s="14"/>
      <c r="D375" s="16"/>
      <c r="E375" s="16"/>
      <c r="F375" s="14"/>
      <c r="G375" s="14"/>
      <c r="H375" s="14"/>
      <c r="I375" s="15"/>
      <c r="J375" s="77"/>
      <c r="K375" s="92"/>
    </row>
    <row r="376" spans="1:11" ht="12.75" x14ac:dyDescent="0.2">
      <c r="A376" s="14"/>
      <c r="B376" s="14"/>
      <c r="C376" s="14"/>
      <c r="D376" s="16"/>
      <c r="E376" s="16"/>
      <c r="F376" s="14"/>
      <c r="G376" s="14"/>
      <c r="H376" s="14"/>
      <c r="I376" s="15"/>
      <c r="J376" s="77"/>
      <c r="K376" s="92"/>
    </row>
    <row r="377" spans="1:11" ht="12.75" x14ac:dyDescent="0.2">
      <c r="A377" s="14"/>
      <c r="B377" s="14"/>
      <c r="C377" s="14"/>
      <c r="D377" s="16"/>
      <c r="E377" s="16"/>
      <c r="F377" s="14"/>
      <c r="G377" s="14"/>
      <c r="H377" s="14"/>
      <c r="I377" s="15"/>
      <c r="J377" s="77"/>
      <c r="K377" s="92"/>
    </row>
    <row r="378" spans="1:11" ht="12.75" x14ac:dyDescent="0.2">
      <c r="A378" s="14"/>
      <c r="B378" s="14"/>
      <c r="C378" s="14"/>
      <c r="D378" s="16"/>
      <c r="E378" s="16"/>
      <c r="F378" s="14"/>
      <c r="G378" s="14"/>
      <c r="H378" s="14"/>
      <c r="I378" s="15"/>
      <c r="J378" s="77"/>
      <c r="K378" s="92"/>
    </row>
    <row r="379" spans="1:11" ht="12.75" x14ac:dyDescent="0.2">
      <c r="A379" s="14"/>
      <c r="B379" s="14"/>
      <c r="C379" s="14"/>
      <c r="D379" s="16"/>
      <c r="E379" s="16"/>
      <c r="F379" s="14"/>
      <c r="G379" s="14"/>
      <c r="H379" s="14"/>
      <c r="I379" s="15"/>
      <c r="J379" s="77"/>
      <c r="K379" s="92"/>
    </row>
    <row r="380" spans="1:11" ht="12.75" x14ac:dyDescent="0.2">
      <c r="A380" s="14"/>
      <c r="B380" s="14"/>
      <c r="C380" s="14"/>
      <c r="D380" s="16"/>
      <c r="E380" s="16"/>
      <c r="F380" s="14"/>
      <c r="G380" s="14"/>
      <c r="H380" s="14"/>
      <c r="I380" s="15"/>
      <c r="J380" s="77"/>
      <c r="K380" s="92"/>
    </row>
    <row r="381" spans="1:11" ht="12.75" x14ac:dyDescent="0.2">
      <c r="A381" s="14"/>
      <c r="B381" s="14"/>
      <c r="C381" s="14"/>
      <c r="D381" s="16"/>
      <c r="E381" s="16"/>
      <c r="F381" s="14"/>
      <c r="G381" s="14"/>
      <c r="H381" s="14"/>
      <c r="I381" s="15"/>
      <c r="J381" s="77"/>
      <c r="K381" s="92"/>
    </row>
    <row r="382" spans="1:11" ht="12.75" x14ac:dyDescent="0.2">
      <c r="A382" s="14"/>
      <c r="B382" s="14"/>
      <c r="C382" s="14"/>
      <c r="D382" s="16"/>
      <c r="E382" s="16"/>
      <c r="F382" s="14"/>
      <c r="G382" s="14"/>
      <c r="H382" s="14"/>
      <c r="I382" s="15"/>
      <c r="J382" s="77"/>
      <c r="K382" s="92"/>
    </row>
    <row r="383" spans="1:11" ht="12.75" x14ac:dyDescent="0.2">
      <c r="A383" s="14"/>
      <c r="B383" s="14"/>
      <c r="C383" s="14"/>
      <c r="D383" s="16"/>
      <c r="E383" s="16"/>
      <c r="F383" s="14"/>
      <c r="G383" s="14"/>
      <c r="H383" s="14"/>
      <c r="I383" s="15"/>
      <c r="J383" s="77"/>
      <c r="K383" s="92"/>
    </row>
    <row r="384" spans="1:11" ht="12.75" x14ac:dyDescent="0.2">
      <c r="A384" s="14"/>
      <c r="B384" s="14"/>
      <c r="C384" s="14"/>
      <c r="D384" s="16"/>
      <c r="E384" s="16"/>
      <c r="F384" s="14"/>
      <c r="G384" s="14"/>
      <c r="H384" s="14"/>
      <c r="I384" s="15"/>
      <c r="J384" s="77"/>
      <c r="K384" s="92"/>
    </row>
    <row r="385" spans="1:11" ht="12.75" x14ac:dyDescent="0.2">
      <c r="A385" s="14"/>
      <c r="B385" s="14"/>
      <c r="C385" s="14"/>
      <c r="D385" s="16"/>
      <c r="E385" s="16"/>
      <c r="F385" s="14"/>
      <c r="G385" s="14"/>
      <c r="H385" s="14"/>
      <c r="I385" s="15"/>
      <c r="J385" s="77"/>
      <c r="K385" s="92"/>
    </row>
    <row r="386" spans="1:11" ht="12.75" x14ac:dyDescent="0.2">
      <c r="A386" s="14"/>
      <c r="B386" s="14"/>
      <c r="C386" s="14"/>
      <c r="D386" s="16"/>
      <c r="E386" s="16"/>
      <c r="F386" s="14"/>
      <c r="G386" s="14"/>
      <c r="H386" s="14"/>
      <c r="I386" s="15"/>
      <c r="J386" s="77"/>
      <c r="K386" s="92"/>
    </row>
    <row r="387" spans="1:11" ht="12.75" x14ac:dyDescent="0.2">
      <c r="A387" s="14"/>
      <c r="B387" s="14"/>
      <c r="C387" s="14"/>
      <c r="D387" s="16"/>
      <c r="E387" s="16"/>
      <c r="F387" s="14"/>
      <c r="G387" s="14"/>
      <c r="H387" s="14"/>
      <c r="I387" s="15"/>
      <c r="J387" s="77"/>
      <c r="K387" s="92"/>
    </row>
    <row r="388" spans="1:11" ht="12.75" x14ac:dyDescent="0.2">
      <c r="A388" s="14"/>
      <c r="B388" s="14"/>
      <c r="C388" s="14"/>
      <c r="D388" s="16"/>
      <c r="E388" s="16"/>
      <c r="F388" s="14"/>
      <c r="G388" s="14"/>
      <c r="H388" s="14"/>
      <c r="I388" s="15"/>
      <c r="J388" s="77"/>
      <c r="K388" s="92"/>
    </row>
    <row r="389" spans="1:11" ht="12.75" x14ac:dyDescent="0.2">
      <c r="A389" s="14"/>
      <c r="B389" s="14"/>
      <c r="C389" s="14"/>
      <c r="D389" s="16"/>
      <c r="E389" s="16"/>
      <c r="F389" s="14"/>
      <c r="G389" s="14"/>
      <c r="H389" s="14"/>
      <c r="I389" s="15"/>
      <c r="J389" s="77"/>
      <c r="K389" s="92"/>
    </row>
    <row r="390" spans="1:11" ht="12.75" x14ac:dyDescent="0.2">
      <c r="A390" s="14"/>
      <c r="B390" s="14"/>
      <c r="C390" s="14"/>
      <c r="D390" s="16"/>
      <c r="E390" s="16"/>
      <c r="F390" s="14"/>
      <c r="G390" s="14"/>
      <c r="H390" s="14"/>
      <c r="I390" s="15"/>
      <c r="J390" s="77"/>
      <c r="K390" s="92"/>
    </row>
    <row r="391" spans="1:11" ht="12.75" x14ac:dyDescent="0.2">
      <c r="A391" s="14"/>
      <c r="B391" s="14"/>
      <c r="C391" s="14"/>
      <c r="D391" s="16"/>
      <c r="E391" s="16"/>
      <c r="F391" s="14"/>
      <c r="G391" s="14"/>
      <c r="H391" s="14"/>
      <c r="I391" s="15"/>
      <c r="J391" s="77"/>
      <c r="K391" s="92"/>
    </row>
    <row r="392" spans="1:11" ht="12.75" x14ac:dyDescent="0.2">
      <c r="A392" s="14"/>
      <c r="B392" s="14"/>
      <c r="C392" s="14"/>
      <c r="D392" s="16"/>
      <c r="E392" s="16"/>
      <c r="F392" s="14"/>
      <c r="G392" s="14"/>
      <c r="H392" s="14"/>
      <c r="I392" s="15"/>
      <c r="J392" s="77"/>
      <c r="K392" s="92"/>
    </row>
    <row r="393" spans="1:11" ht="12.75" x14ac:dyDescent="0.2">
      <c r="A393" s="14"/>
      <c r="B393" s="14"/>
      <c r="C393" s="14"/>
      <c r="D393" s="16"/>
      <c r="E393" s="16"/>
      <c r="F393" s="14"/>
      <c r="G393" s="14"/>
      <c r="H393" s="14"/>
      <c r="I393" s="15"/>
      <c r="J393" s="77"/>
      <c r="K393" s="92"/>
    </row>
    <row r="394" spans="1:11" ht="12.75" x14ac:dyDescent="0.2">
      <c r="A394" s="14"/>
      <c r="B394" s="14"/>
      <c r="C394" s="14"/>
      <c r="D394" s="16"/>
      <c r="E394" s="16"/>
      <c r="F394" s="14"/>
      <c r="G394" s="14"/>
      <c r="H394" s="14"/>
      <c r="I394" s="15"/>
      <c r="J394" s="77"/>
      <c r="K394" s="92"/>
    </row>
    <row r="395" spans="1:11" ht="12.75" x14ac:dyDescent="0.2">
      <c r="A395" s="14"/>
      <c r="B395" s="14"/>
      <c r="C395" s="14"/>
      <c r="D395" s="16"/>
      <c r="E395" s="16"/>
      <c r="F395" s="14"/>
      <c r="G395" s="14"/>
      <c r="H395" s="14"/>
      <c r="I395" s="15"/>
      <c r="J395" s="77"/>
      <c r="K395" s="92"/>
    </row>
    <row r="396" spans="1:11" ht="12.75" x14ac:dyDescent="0.2">
      <c r="A396" s="14"/>
      <c r="B396" s="14"/>
      <c r="C396" s="14"/>
      <c r="D396" s="16"/>
      <c r="E396" s="16"/>
      <c r="F396" s="14"/>
      <c r="G396" s="14"/>
      <c r="H396" s="14"/>
      <c r="I396" s="15"/>
      <c r="J396" s="77"/>
      <c r="K396" s="92"/>
    </row>
    <row r="397" spans="1:11" ht="12.75" x14ac:dyDescent="0.2">
      <c r="A397" s="14"/>
      <c r="B397" s="14"/>
      <c r="C397" s="14"/>
      <c r="D397" s="16"/>
      <c r="E397" s="16"/>
      <c r="F397" s="14"/>
      <c r="G397" s="14"/>
      <c r="H397" s="14"/>
      <c r="I397" s="15"/>
      <c r="J397" s="77"/>
      <c r="K397" s="92"/>
    </row>
    <row r="398" spans="1:11" ht="12.75" x14ac:dyDescent="0.2">
      <c r="A398" s="14"/>
      <c r="B398" s="14"/>
      <c r="C398" s="14"/>
      <c r="D398" s="16"/>
      <c r="E398" s="16"/>
      <c r="F398" s="14"/>
      <c r="G398" s="14"/>
      <c r="H398" s="14"/>
      <c r="I398" s="15"/>
      <c r="J398" s="77"/>
      <c r="K398" s="92"/>
    </row>
    <row r="399" spans="1:11" ht="12.75" x14ac:dyDescent="0.2">
      <c r="A399" s="14"/>
      <c r="B399" s="14"/>
      <c r="C399" s="14"/>
      <c r="D399" s="16"/>
      <c r="E399" s="16"/>
      <c r="F399" s="14"/>
      <c r="G399" s="14"/>
      <c r="H399" s="14"/>
      <c r="I399" s="15"/>
      <c r="J399" s="77"/>
      <c r="K399" s="92"/>
    </row>
    <row r="400" spans="1:11" ht="12.75" x14ac:dyDescent="0.2">
      <c r="A400" s="14"/>
      <c r="B400" s="14"/>
      <c r="C400" s="14"/>
      <c r="D400" s="16"/>
      <c r="E400" s="16"/>
      <c r="F400" s="14"/>
      <c r="G400" s="14"/>
      <c r="H400" s="14"/>
      <c r="I400" s="15"/>
      <c r="J400" s="77"/>
      <c r="K400" s="92"/>
    </row>
    <row r="401" spans="1:11" ht="12.75" x14ac:dyDescent="0.2">
      <c r="A401" s="14"/>
      <c r="B401" s="14"/>
      <c r="C401" s="14"/>
      <c r="D401" s="16"/>
      <c r="E401" s="16"/>
      <c r="F401" s="14"/>
      <c r="G401" s="14"/>
      <c r="H401" s="14"/>
      <c r="I401" s="15"/>
      <c r="J401" s="77"/>
      <c r="K401" s="92"/>
    </row>
    <row r="402" spans="1:11" ht="12.75" x14ac:dyDescent="0.2">
      <c r="A402" s="14"/>
      <c r="B402" s="14"/>
      <c r="C402" s="14"/>
      <c r="D402" s="16"/>
      <c r="E402" s="16"/>
      <c r="F402" s="14"/>
      <c r="G402" s="14"/>
      <c r="H402" s="14"/>
      <c r="I402" s="15"/>
      <c r="J402" s="77"/>
      <c r="K402" s="92"/>
    </row>
    <row r="403" spans="1:11" ht="12.75" x14ac:dyDescent="0.2">
      <c r="A403" s="14"/>
      <c r="B403" s="14"/>
      <c r="C403" s="14"/>
      <c r="D403" s="16"/>
      <c r="E403" s="16"/>
      <c r="F403" s="14"/>
      <c r="G403" s="14"/>
      <c r="H403" s="14"/>
      <c r="I403" s="15"/>
      <c r="J403" s="77"/>
      <c r="K403" s="92"/>
    </row>
    <row r="404" spans="1:11" ht="12.75" x14ac:dyDescent="0.2">
      <c r="A404" s="14"/>
      <c r="B404" s="14"/>
      <c r="C404" s="14"/>
      <c r="D404" s="16"/>
      <c r="E404" s="16"/>
      <c r="F404" s="14"/>
      <c r="G404" s="14"/>
      <c r="H404" s="14"/>
      <c r="I404" s="15"/>
      <c r="J404" s="77"/>
      <c r="K404" s="92"/>
    </row>
    <row r="405" spans="1:11" ht="12.75" x14ac:dyDescent="0.2">
      <c r="A405" s="14"/>
      <c r="B405" s="14"/>
      <c r="C405" s="14"/>
      <c r="D405" s="16"/>
      <c r="E405" s="16"/>
      <c r="F405" s="14"/>
      <c r="G405" s="14"/>
      <c r="H405" s="14"/>
      <c r="I405" s="15"/>
      <c r="J405" s="77"/>
      <c r="K405" s="92"/>
    </row>
    <row r="406" spans="1:11" ht="12.75" x14ac:dyDescent="0.2">
      <c r="A406" s="14"/>
      <c r="B406" s="14"/>
      <c r="C406" s="14"/>
      <c r="D406" s="16"/>
      <c r="E406" s="16"/>
      <c r="F406" s="14"/>
      <c r="G406" s="14"/>
      <c r="H406" s="14"/>
      <c r="I406" s="15"/>
      <c r="J406" s="77"/>
      <c r="K406" s="92"/>
    </row>
    <row r="407" spans="1:11" ht="12.75" x14ac:dyDescent="0.2">
      <c r="A407" s="14"/>
      <c r="B407" s="14"/>
      <c r="C407" s="14"/>
      <c r="D407" s="16"/>
      <c r="E407" s="16"/>
      <c r="F407" s="14"/>
      <c r="G407" s="14"/>
      <c r="H407" s="14"/>
      <c r="I407" s="15"/>
      <c r="J407" s="77"/>
      <c r="K407" s="92"/>
    </row>
    <row r="408" spans="1:11" ht="12.75" x14ac:dyDescent="0.2">
      <c r="A408" s="14"/>
      <c r="B408" s="14"/>
      <c r="C408" s="14"/>
      <c r="D408" s="16"/>
      <c r="E408" s="16"/>
      <c r="F408" s="14"/>
      <c r="G408" s="14"/>
      <c r="H408" s="14"/>
      <c r="I408" s="15"/>
      <c r="J408" s="77"/>
      <c r="K408" s="92"/>
    </row>
    <row r="409" spans="1:11" ht="12.75" x14ac:dyDescent="0.2">
      <c r="A409" s="14"/>
      <c r="B409" s="14"/>
      <c r="C409" s="14"/>
      <c r="D409" s="16"/>
      <c r="E409" s="16"/>
      <c r="F409" s="14"/>
      <c r="G409" s="14"/>
      <c r="H409" s="14"/>
      <c r="I409" s="15"/>
      <c r="J409" s="77"/>
      <c r="K409" s="92"/>
    </row>
    <row r="410" spans="1:11" ht="12.75" x14ac:dyDescent="0.2">
      <c r="A410" s="14"/>
      <c r="B410" s="14"/>
      <c r="C410" s="14"/>
      <c r="D410" s="16"/>
      <c r="E410" s="16"/>
      <c r="F410" s="14"/>
      <c r="G410" s="14"/>
      <c r="H410" s="14"/>
      <c r="I410" s="15"/>
      <c r="J410" s="77"/>
      <c r="K410" s="92"/>
    </row>
    <row r="411" spans="1:11" ht="12.75" x14ac:dyDescent="0.2">
      <c r="A411" s="14"/>
      <c r="B411" s="14"/>
      <c r="C411" s="14"/>
      <c r="D411" s="16"/>
      <c r="E411" s="16"/>
      <c r="F411" s="14"/>
      <c r="G411" s="14"/>
      <c r="H411" s="14"/>
      <c r="I411" s="15"/>
      <c r="J411" s="77"/>
      <c r="K411" s="92"/>
    </row>
    <row r="412" spans="1:11" ht="12.75" x14ac:dyDescent="0.2">
      <c r="A412" s="14"/>
      <c r="B412" s="14"/>
      <c r="C412" s="14"/>
      <c r="D412" s="16"/>
      <c r="E412" s="16"/>
      <c r="F412" s="14"/>
      <c r="G412" s="14"/>
      <c r="H412" s="14"/>
      <c r="I412" s="15"/>
      <c r="J412" s="77"/>
      <c r="K412" s="92"/>
    </row>
    <row r="413" spans="1:11" ht="12.75" x14ac:dyDescent="0.2">
      <c r="A413" s="14"/>
      <c r="B413" s="14"/>
      <c r="C413" s="14"/>
      <c r="D413" s="16"/>
      <c r="E413" s="16"/>
      <c r="F413" s="14"/>
      <c r="G413" s="14"/>
      <c r="H413" s="14"/>
      <c r="I413" s="15"/>
      <c r="J413" s="77"/>
      <c r="K413" s="92"/>
    </row>
    <row r="414" spans="1:11" ht="12.75" x14ac:dyDescent="0.2">
      <c r="A414" s="14"/>
      <c r="B414" s="14"/>
      <c r="C414" s="14"/>
      <c r="D414" s="16"/>
      <c r="E414" s="16"/>
      <c r="F414" s="14"/>
      <c r="G414" s="14"/>
      <c r="H414" s="14"/>
      <c r="I414" s="15"/>
      <c r="J414" s="77"/>
      <c r="K414" s="92"/>
    </row>
    <row r="415" spans="1:11" ht="12.75" x14ac:dyDescent="0.2">
      <c r="A415" s="14"/>
      <c r="B415" s="14"/>
      <c r="C415" s="14"/>
      <c r="D415" s="16"/>
      <c r="E415" s="16"/>
      <c r="F415" s="14"/>
      <c r="G415" s="14"/>
      <c r="H415" s="14"/>
      <c r="I415" s="15"/>
      <c r="J415" s="77"/>
      <c r="K415" s="92"/>
    </row>
    <row r="416" spans="1:11" ht="12.75" x14ac:dyDescent="0.2">
      <c r="A416" s="14"/>
      <c r="B416" s="14"/>
      <c r="C416" s="14"/>
      <c r="D416" s="16"/>
      <c r="E416" s="16"/>
      <c r="F416" s="14"/>
      <c r="G416" s="14"/>
      <c r="H416" s="14"/>
      <c r="I416" s="15"/>
      <c r="J416" s="77"/>
      <c r="K416" s="92"/>
    </row>
    <row r="417" spans="1:11" ht="12.75" x14ac:dyDescent="0.2">
      <c r="A417" s="14"/>
      <c r="B417" s="14"/>
      <c r="C417" s="14"/>
      <c r="D417" s="16"/>
      <c r="E417" s="16"/>
      <c r="F417" s="14"/>
      <c r="G417" s="14"/>
      <c r="H417" s="14"/>
      <c r="I417" s="15"/>
      <c r="J417" s="77"/>
      <c r="K417" s="92"/>
    </row>
    <row r="418" spans="1:11" ht="12.75" x14ac:dyDescent="0.2">
      <c r="A418" s="14"/>
      <c r="B418" s="14"/>
      <c r="C418" s="14"/>
      <c r="D418" s="16"/>
      <c r="E418" s="16"/>
      <c r="F418" s="14"/>
      <c r="G418" s="14"/>
      <c r="H418" s="14"/>
      <c r="I418" s="15"/>
      <c r="J418" s="77"/>
      <c r="K418" s="92"/>
    </row>
    <row r="419" spans="1:11" ht="12.75" x14ac:dyDescent="0.2">
      <c r="A419" s="14"/>
      <c r="B419" s="14"/>
      <c r="C419" s="14"/>
      <c r="D419" s="16"/>
      <c r="E419" s="16"/>
      <c r="F419" s="14"/>
      <c r="G419" s="14"/>
      <c r="H419" s="14"/>
      <c r="I419" s="15"/>
      <c r="J419" s="77"/>
      <c r="K419" s="92"/>
    </row>
    <row r="420" spans="1:11" ht="12.75" x14ac:dyDescent="0.2">
      <c r="A420" s="14"/>
      <c r="B420" s="14"/>
      <c r="C420" s="14"/>
      <c r="D420" s="16"/>
      <c r="E420" s="16"/>
      <c r="F420" s="14"/>
      <c r="G420" s="14"/>
      <c r="H420" s="14"/>
      <c r="I420" s="15"/>
      <c r="J420" s="77"/>
      <c r="K420" s="92"/>
    </row>
    <row r="421" spans="1:11" ht="12.75" x14ac:dyDescent="0.2">
      <c r="A421" s="14"/>
      <c r="B421" s="14"/>
      <c r="C421" s="14"/>
      <c r="D421" s="16"/>
      <c r="E421" s="16"/>
      <c r="F421" s="14"/>
      <c r="G421" s="14"/>
      <c r="H421" s="14"/>
      <c r="I421" s="15"/>
      <c r="J421" s="77"/>
      <c r="K421" s="92"/>
    </row>
    <row r="422" spans="1:11" ht="12.75" x14ac:dyDescent="0.2">
      <c r="A422" s="14"/>
      <c r="B422" s="14"/>
      <c r="C422" s="14"/>
      <c r="D422" s="16"/>
      <c r="E422" s="16"/>
      <c r="F422" s="14"/>
      <c r="G422" s="14"/>
      <c r="H422" s="14"/>
      <c r="I422" s="15"/>
      <c r="J422" s="77"/>
      <c r="K422" s="92"/>
    </row>
    <row r="423" spans="1:11" ht="12.75" x14ac:dyDescent="0.2">
      <c r="A423" s="14"/>
      <c r="B423" s="14"/>
      <c r="C423" s="14"/>
      <c r="D423" s="16"/>
      <c r="E423" s="16"/>
      <c r="F423" s="14"/>
      <c r="G423" s="14"/>
      <c r="H423" s="14"/>
      <c r="I423" s="15"/>
      <c r="J423" s="77"/>
      <c r="K423" s="92"/>
    </row>
    <row r="424" spans="1:11" ht="12.75" x14ac:dyDescent="0.2">
      <c r="A424" s="14"/>
      <c r="B424" s="14"/>
      <c r="C424" s="14"/>
      <c r="D424" s="16"/>
      <c r="E424" s="16"/>
      <c r="F424" s="14"/>
      <c r="G424" s="14"/>
      <c r="H424" s="14"/>
      <c r="I424" s="15"/>
      <c r="J424" s="77"/>
      <c r="K424" s="92"/>
    </row>
    <row r="425" spans="1:11" ht="12.75" x14ac:dyDescent="0.2">
      <c r="A425" s="14"/>
      <c r="B425" s="14"/>
      <c r="C425" s="14"/>
      <c r="D425" s="16"/>
      <c r="E425" s="16"/>
      <c r="F425" s="14"/>
      <c r="G425" s="14"/>
      <c r="H425" s="14"/>
      <c r="I425" s="15"/>
      <c r="J425" s="77"/>
      <c r="K425" s="92"/>
    </row>
    <row r="426" spans="1:11" ht="12.75" x14ac:dyDescent="0.2">
      <c r="A426" s="14"/>
      <c r="B426" s="14"/>
      <c r="C426" s="14"/>
      <c r="D426" s="16"/>
      <c r="E426" s="16"/>
      <c r="F426" s="14"/>
      <c r="G426" s="14"/>
      <c r="H426" s="14"/>
      <c r="I426" s="15"/>
      <c r="J426" s="77"/>
      <c r="K426" s="92"/>
    </row>
    <row r="427" spans="1:11" ht="12.75" x14ac:dyDescent="0.2">
      <c r="A427" s="14"/>
      <c r="B427" s="14"/>
      <c r="C427" s="14"/>
      <c r="D427" s="16"/>
      <c r="E427" s="16"/>
      <c r="F427" s="14"/>
      <c r="G427" s="14"/>
      <c r="H427" s="14"/>
      <c r="I427" s="15"/>
      <c r="J427" s="77"/>
      <c r="K427" s="92"/>
    </row>
    <row r="428" spans="1:11" ht="12.75" x14ac:dyDescent="0.2">
      <c r="A428" s="14"/>
      <c r="B428" s="14"/>
      <c r="C428" s="14"/>
      <c r="D428" s="16"/>
      <c r="E428" s="16"/>
      <c r="F428" s="14"/>
      <c r="G428" s="14"/>
      <c r="H428" s="14"/>
      <c r="I428" s="15"/>
      <c r="J428" s="77"/>
      <c r="K428" s="92"/>
    </row>
    <row r="429" spans="1:11" ht="12.75" x14ac:dyDescent="0.2">
      <c r="A429" s="14"/>
      <c r="B429" s="14"/>
      <c r="C429" s="14"/>
      <c r="D429" s="16"/>
      <c r="E429" s="16"/>
      <c r="F429" s="14"/>
      <c r="G429" s="14"/>
      <c r="H429" s="14"/>
      <c r="I429" s="15"/>
      <c r="J429" s="77"/>
      <c r="K429" s="92"/>
    </row>
    <row r="430" spans="1:11" ht="12.75" x14ac:dyDescent="0.2">
      <c r="A430" s="14"/>
      <c r="B430" s="14"/>
      <c r="C430" s="14"/>
      <c r="D430" s="16"/>
      <c r="E430" s="16"/>
      <c r="F430" s="14"/>
      <c r="G430" s="14"/>
      <c r="H430" s="14"/>
      <c r="I430" s="15"/>
      <c r="J430" s="77"/>
      <c r="K430" s="92"/>
    </row>
    <row r="431" spans="1:11" ht="12.75" x14ac:dyDescent="0.2">
      <c r="A431" s="14"/>
      <c r="B431" s="14"/>
      <c r="C431" s="14"/>
      <c r="D431" s="16"/>
      <c r="E431" s="16"/>
      <c r="F431" s="14"/>
      <c r="G431" s="14"/>
      <c r="H431" s="14"/>
      <c r="I431" s="15"/>
      <c r="J431" s="77"/>
      <c r="K431" s="92"/>
    </row>
    <row r="432" spans="1:11" ht="12.75" x14ac:dyDescent="0.2">
      <c r="A432" s="14"/>
      <c r="B432" s="14"/>
      <c r="C432" s="14"/>
      <c r="D432" s="16"/>
      <c r="E432" s="16"/>
      <c r="F432" s="14"/>
      <c r="G432" s="14"/>
      <c r="H432" s="14"/>
      <c r="I432" s="15"/>
      <c r="J432" s="77"/>
      <c r="K432" s="92"/>
    </row>
    <row r="433" spans="1:11" ht="12.75" x14ac:dyDescent="0.2">
      <c r="A433" s="14"/>
      <c r="B433" s="14"/>
      <c r="C433" s="14"/>
      <c r="D433" s="16"/>
      <c r="E433" s="16"/>
      <c r="F433" s="14"/>
      <c r="G433" s="14"/>
      <c r="H433" s="14"/>
      <c r="I433" s="15"/>
      <c r="J433" s="77"/>
      <c r="K433" s="92"/>
    </row>
    <row r="434" spans="1:11" ht="12.75" x14ac:dyDescent="0.2">
      <c r="A434" s="14"/>
      <c r="B434" s="14"/>
      <c r="C434" s="14"/>
      <c r="D434" s="16"/>
      <c r="E434" s="16"/>
      <c r="F434" s="14"/>
      <c r="G434" s="14"/>
      <c r="H434" s="14"/>
      <c r="I434" s="15"/>
      <c r="J434" s="77"/>
      <c r="K434" s="92"/>
    </row>
    <row r="435" spans="1:11" ht="12.75" x14ac:dyDescent="0.2">
      <c r="A435" s="14"/>
      <c r="B435" s="14"/>
      <c r="C435" s="14"/>
      <c r="D435" s="16"/>
      <c r="E435" s="16"/>
      <c r="F435" s="14"/>
      <c r="G435" s="14"/>
      <c r="H435" s="14"/>
      <c r="I435" s="15"/>
      <c r="J435" s="77"/>
      <c r="K435" s="92"/>
    </row>
    <row r="436" spans="1:11" ht="12.75" x14ac:dyDescent="0.2">
      <c r="A436" s="14"/>
      <c r="B436" s="14"/>
      <c r="C436" s="14"/>
      <c r="D436" s="16"/>
      <c r="E436" s="16"/>
      <c r="F436" s="14"/>
      <c r="G436" s="14"/>
      <c r="H436" s="14"/>
      <c r="I436" s="15"/>
      <c r="J436" s="77"/>
      <c r="K436" s="92"/>
    </row>
    <row r="437" spans="1:11" ht="12.75" x14ac:dyDescent="0.2">
      <c r="A437" s="14"/>
      <c r="B437" s="14"/>
      <c r="C437" s="14"/>
      <c r="D437" s="16"/>
      <c r="E437" s="16"/>
      <c r="F437" s="14"/>
      <c r="G437" s="14"/>
      <c r="H437" s="14"/>
      <c r="I437" s="15"/>
      <c r="J437" s="77"/>
      <c r="K437" s="92"/>
    </row>
    <row r="438" spans="1:11" ht="12.75" x14ac:dyDescent="0.2">
      <c r="A438" s="14"/>
      <c r="B438" s="14"/>
      <c r="C438" s="14"/>
      <c r="D438" s="16"/>
      <c r="E438" s="16"/>
      <c r="F438" s="14"/>
      <c r="G438" s="14"/>
      <c r="H438" s="14"/>
      <c r="I438" s="15"/>
      <c r="J438" s="77"/>
      <c r="K438" s="92"/>
    </row>
    <row r="439" spans="1:11" ht="12.75" x14ac:dyDescent="0.2">
      <c r="A439" s="14"/>
      <c r="B439" s="14"/>
      <c r="C439" s="14"/>
      <c r="D439" s="16"/>
      <c r="E439" s="16"/>
      <c r="F439" s="14"/>
      <c r="G439" s="14"/>
      <c r="H439" s="14"/>
      <c r="I439" s="15"/>
      <c r="J439" s="77"/>
      <c r="K439" s="92"/>
    </row>
    <row r="440" spans="1:11" ht="12.75" x14ac:dyDescent="0.2">
      <c r="A440" s="14"/>
      <c r="B440" s="14"/>
      <c r="C440" s="14"/>
      <c r="D440" s="16"/>
      <c r="E440" s="16"/>
      <c r="F440" s="14"/>
      <c r="G440" s="14"/>
      <c r="H440" s="14"/>
      <c r="I440" s="15"/>
      <c r="J440" s="77"/>
      <c r="K440" s="92"/>
    </row>
    <row r="441" spans="1:11" ht="12.75" x14ac:dyDescent="0.2">
      <c r="A441" s="14"/>
      <c r="B441" s="14"/>
      <c r="C441" s="14"/>
      <c r="D441" s="16"/>
      <c r="E441" s="16"/>
      <c r="F441" s="14"/>
      <c r="G441" s="14"/>
      <c r="H441" s="14"/>
      <c r="I441" s="15"/>
      <c r="J441" s="77"/>
      <c r="K441" s="92"/>
    </row>
    <row r="442" spans="1:11" ht="12.75" x14ac:dyDescent="0.2">
      <c r="A442" s="14"/>
      <c r="B442" s="14"/>
      <c r="C442" s="14"/>
      <c r="D442" s="16"/>
      <c r="E442" s="16"/>
      <c r="F442" s="14"/>
      <c r="G442" s="14"/>
      <c r="H442" s="14"/>
      <c r="I442" s="15"/>
      <c r="J442" s="77"/>
      <c r="K442" s="92"/>
    </row>
    <row r="443" spans="1:11" ht="12.75" x14ac:dyDescent="0.2">
      <c r="A443" s="14"/>
      <c r="B443" s="14"/>
      <c r="C443" s="14"/>
      <c r="D443" s="16"/>
      <c r="E443" s="16"/>
      <c r="F443" s="14"/>
      <c r="G443" s="14"/>
      <c r="H443" s="14"/>
      <c r="I443" s="15"/>
      <c r="J443" s="77"/>
      <c r="K443" s="92"/>
    </row>
    <row r="444" spans="1:11" ht="12.75" x14ac:dyDescent="0.2">
      <c r="A444" s="14"/>
      <c r="B444" s="14"/>
      <c r="C444" s="14"/>
      <c r="D444" s="16"/>
      <c r="E444" s="16"/>
      <c r="F444" s="14"/>
      <c r="G444" s="14"/>
      <c r="H444" s="14"/>
      <c r="I444" s="15"/>
      <c r="J444" s="77"/>
      <c r="K444" s="92"/>
    </row>
    <row r="445" spans="1:11" ht="12.75" x14ac:dyDescent="0.2">
      <c r="A445" s="14"/>
      <c r="B445" s="14"/>
      <c r="C445" s="14"/>
      <c r="D445" s="16"/>
      <c r="E445" s="16"/>
      <c r="F445" s="14"/>
      <c r="G445" s="14"/>
      <c r="H445" s="14"/>
      <c r="I445" s="15"/>
      <c r="J445" s="77"/>
      <c r="K445" s="92"/>
    </row>
    <row r="446" spans="1:11" ht="12.75" x14ac:dyDescent="0.2">
      <c r="A446" s="14"/>
      <c r="B446" s="14"/>
      <c r="C446" s="14"/>
      <c r="D446" s="16"/>
      <c r="E446" s="16"/>
      <c r="F446" s="14"/>
      <c r="G446" s="14"/>
      <c r="H446" s="14"/>
      <c r="I446" s="15"/>
      <c r="J446" s="77"/>
      <c r="K446" s="92"/>
    </row>
    <row r="447" spans="1:11" ht="12.75" x14ac:dyDescent="0.2">
      <c r="A447" s="14"/>
      <c r="B447" s="14"/>
      <c r="C447" s="14"/>
      <c r="D447" s="16"/>
      <c r="E447" s="16"/>
      <c r="F447" s="14"/>
      <c r="G447" s="14"/>
      <c r="H447" s="14"/>
      <c r="I447" s="15"/>
      <c r="J447" s="77"/>
      <c r="K447" s="92"/>
    </row>
    <row r="448" spans="1:11" ht="12.75" x14ac:dyDescent="0.2">
      <c r="A448" s="14"/>
      <c r="B448" s="14"/>
      <c r="C448" s="14"/>
      <c r="D448" s="16"/>
      <c r="E448" s="16"/>
      <c r="F448" s="14"/>
      <c r="G448" s="14"/>
      <c r="H448" s="14"/>
      <c r="I448" s="15"/>
      <c r="J448" s="77"/>
      <c r="K448" s="92"/>
    </row>
    <row r="449" spans="1:11" ht="12.75" x14ac:dyDescent="0.2">
      <c r="A449" s="14"/>
      <c r="B449" s="14"/>
      <c r="C449" s="14"/>
      <c r="D449" s="16"/>
      <c r="E449" s="16"/>
      <c r="F449" s="14"/>
      <c r="G449" s="14"/>
      <c r="H449" s="14"/>
      <c r="I449" s="15"/>
      <c r="J449" s="77"/>
      <c r="K449" s="92"/>
    </row>
    <row r="450" spans="1:11" ht="12.75" x14ac:dyDescent="0.2">
      <c r="A450" s="14"/>
      <c r="B450" s="14"/>
      <c r="C450" s="14"/>
      <c r="D450" s="16"/>
      <c r="E450" s="16"/>
      <c r="F450" s="14"/>
      <c r="G450" s="14"/>
      <c r="H450" s="14"/>
      <c r="I450" s="15"/>
      <c r="J450" s="77"/>
      <c r="K450" s="92"/>
    </row>
    <row r="451" spans="1:11" ht="12.75" x14ac:dyDescent="0.2">
      <c r="A451" s="14"/>
      <c r="B451" s="14"/>
      <c r="C451" s="14"/>
      <c r="D451" s="16"/>
      <c r="E451" s="16"/>
      <c r="F451" s="14"/>
      <c r="G451" s="14"/>
      <c r="H451" s="14"/>
      <c r="I451" s="15"/>
      <c r="J451" s="77"/>
      <c r="K451" s="92"/>
    </row>
    <row r="452" spans="1:11" ht="12.75" x14ac:dyDescent="0.2">
      <c r="A452" s="14"/>
      <c r="B452" s="14"/>
      <c r="C452" s="14"/>
      <c r="D452" s="16"/>
      <c r="E452" s="16"/>
      <c r="F452" s="14"/>
      <c r="G452" s="14"/>
      <c r="H452" s="14"/>
      <c r="I452" s="15"/>
      <c r="J452" s="77"/>
      <c r="K452" s="92"/>
    </row>
    <row r="453" spans="1:11" ht="12.75" x14ac:dyDescent="0.2">
      <c r="A453" s="14"/>
      <c r="B453" s="14"/>
      <c r="C453" s="14"/>
      <c r="D453" s="16"/>
      <c r="E453" s="16"/>
      <c r="F453" s="14"/>
      <c r="G453" s="14"/>
      <c r="H453" s="14"/>
      <c r="I453" s="15"/>
      <c r="J453" s="77"/>
      <c r="K453" s="92"/>
    </row>
    <row r="454" spans="1:11" ht="12.75" x14ac:dyDescent="0.2">
      <c r="A454" s="14"/>
      <c r="B454" s="14"/>
      <c r="C454" s="14"/>
      <c r="D454" s="16"/>
      <c r="E454" s="16"/>
      <c r="F454" s="14"/>
      <c r="G454" s="14"/>
      <c r="H454" s="14"/>
      <c r="I454" s="15"/>
      <c r="J454" s="77"/>
      <c r="K454" s="92"/>
    </row>
    <row r="455" spans="1:11" ht="12.75" x14ac:dyDescent="0.2">
      <c r="A455" s="14"/>
      <c r="B455" s="14"/>
      <c r="C455" s="14"/>
      <c r="D455" s="16"/>
      <c r="E455" s="16"/>
      <c r="F455" s="14"/>
      <c r="G455" s="14"/>
      <c r="H455" s="14"/>
      <c r="I455" s="15"/>
      <c r="J455" s="77"/>
      <c r="K455" s="92"/>
    </row>
    <row r="456" spans="1:11" ht="12.75" x14ac:dyDescent="0.2">
      <c r="A456" s="14"/>
      <c r="B456" s="14"/>
      <c r="C456" s="14"/>
      <c r="D456" s="16"/>
      <c r="E456" s="16"/>
      <c r="F456" s="14"/>
      <c r="G456" s="14"/>
      <c r="H456" s="14"/>
      <c r="I456" s="15"/>
      <c r="J456" s="77"/>
      <c r="K456" s="92"/>
    </row>
    <row r="457" spans="1:11" ht="12.75" x14ac:dyDescent="0.2">
      <c r="A457" s="14"/>
      <c r="B457" s="14"/>
      <c r="C457" s="14"/>
      <c r="D457" s="16"/>
      <c r="E457" s="16"/>
      <c r="F457" s="14"/>
      <c r="G457" s="14"/>
      <c r="H457" s="14"/>
      <c r="I457" s="15"/>
      <c r="J457" s="77"/>
      <c r="K457" s="92"/>
    </row>
    <row r="458" spans="1:11" ht="12.75" x14ac:dyDescent="0.2">
      <c r="A458" s="14"/>
      <c r="B458" s="14"/>
      <c r="C458" s="14"/>
      <c r="D458" s="16"/>
      <c r="E458" s="16"/>
      <c r="F458" s="14"/>
      <c r="G458" s="14"/>
      <c r="H458" s="14"/>
      <c r="I458" s="15"/>
      <c r="J458" s="77"/>
      <c r="K458" s="92"/>
    </row>
    <row r="459" spans="1:11" ht="12.75" x14ac:dyDescent="0.2">
      <c r="A459" s="14"/>
      <c r="B459" s="14"/>
      <c r="C459" s="14"/>
      <c r="D459" s="16"/>
      <c r="E459" s="16"/>
      <c r="F459" s="14"/>
      <c r="G459" s="14"/>
      <c r="H459" s="14"/>
      <c r="I459" s="15"/>
      <c r="J459" s="77"/>
      <c r="K459" s="92"/>
    </row>
    <row r="460" spans="1:11" ht="12.75" x14ac:dyDescent="0.2">
      <c r="A460" s="14"/>
      <c r="B460" s="14"/>
      <c r="C460" s="14"/>
      <c r="D460" s="16"/>
      <c r="E460" s="16"/>
      <c r="F460" s="14"/>
      <c r="G460" s="14"/>
      <c r="H460" s="14"/>
      <c r="I460" s="15"/>
      <c r="J460" s="77"/>
      <c r="K460" s="92"/>
    </row>
    <row r="461" spans="1:11" ht="12.75" x14ac:dyDescent="0.2">
      <c r="A461" s="14"/>
      <c r="B461" s="14"/>
      <c r="C461" s="14"/>
      <c r="D461" s="16"/>
      <c r="E461" s="16"/>
      <c r="F461" s="14"/>
      <c r="G461" s="14"/>
      <c r="H461" s="14"/>
      <c r="I461" s="15"/>
      <c r="J461" s="77"/>
      <c r="K461" s="92"/>
    </row>
    <row r="462" spans="1:11" ht="12.75" x14ac:dyDescent="0.2">
      <c r="A462" s="14"/>
      <c r="B462" s="14"/>
      <c r="C462" s="14"/>
      <c r="D462" s="16"/>
      <c r="E462" s="16"/>
      <c r="F462" s="14"/>
      <c r="G462" s="14"/>
      <c r="H462" s="14"/>
      <c r="I462" s="15"/>
      <c r="J462" s="77"/>
      <c r="K462" s="92"/>
    </row>
    <row r="463" spans="1:11" ht="12.75" x14ac:dyDescent="0.2">
      <c r="A463" s="14"/>
      <c r="B463" s="14"/>
      <c r="C463" s="14"/>
      <c r="D463" s="16"/>
      <c r="E463" s="16"/>
      <c r="F463" s="14"/>
      <c r="G463" s="14"/>
      <c r="H463" s="14"/>
      <c r="I463" s="15"/>
      <c r="J463" s="77"/>
      <c r="K463" s="92"/>
    </row>
    <row r="464" spans="1:11" ht="12.75" x14ac:dyDescent="0.2">
      <c r="A464" s="14"/>
      <c r="B464" s="14"/>
      <c r="C464" s="14"/>
      <c r="D464" s="16"/>
      <c r="E464" s="16"/>
      <c r="F464" s="14"/>
      <c r="G464" s="14"/>
      <c r="H464" s="14"/>
      <c r="I464" s="15"/>
      <c r="J464" s="77"/>
      <c r="K464" s="92"/>
    </row>
    <row r="465" spans="1:11" ht="12.75" x14ac:dyDescent="0.2">
      <c r="A465" s="14"/>
      <c r="B465" s="14"/>
      <c r="C465" s="14"/>
      <c r="D465" s="16"/>
      <c r="E465" s="16"/>
      <c r="F465" s="14"/>
      <c r="G465" s="14"/>
      <c r="H465" s="14"/>
      <c r="I465" s="15"/>
      <c r="J465" s="77"/>
      <c r="K465" s="92"/>
    </row>
    <row r="466" spans="1:11" ht="12.75" x14ac:dyDescent="0.2">
      <c r="A466" s="14"/>
      <c r="B466" s="14"/>
      <c r="C466" s="14"/>
      <c r="D466" s="16"/>
      <c r="E466" s="16"/>
      <c r="F466" s="14"/>
      <c r="G466" s="14"/>
      <c r="H466" s="14"/>
      <c r="I466" s="15"/>
      <c r="J466" s="77"/>
      <c r="K466" s="92"/>
    </row>
    <row r="467" spans="1:11" ht="12.75" x14ac:dyDescent="0.2">
      <c r="A467" s="14"/>
      <c r="B467" s="14"/>
      <c r="C467" s="14"/>
      <c r="D467" s="16"/>
      <c r="E467" s="16"/>
      <c r="F467" s="14"/>
      <c r="G467" s="14"/>
      <c r="H467" s="14"/>
      <c r="I467" s="15"/>
      <c r="J467" s="77"/>
      <c r="K467" s="92"/>
    </row>
    <row r="468" spans="1:11" ht="12.75" x14ac:dyDescent="0.2">
      <c r="A468" s="14"/>
      <c r="B468" s="14"/>
      <c r="C468" s="14"/>
      <c r="D468" s="16"/>
      <c r="E468" s="16"/>
      <c r="F468" s="14"/>
      <c r="G468" s="14"/>
      <c r="H468" s="14"/>
      <c r="I468" s="15"/>
      <c r="J468" s="77"/>
      <c r="K468" s="92"/>
    </row>
    <row r="469" spans="1:11" ht="12.75" x14ac:dyDescent="0.2">
      <c r="A469" s="14"/>
      <c r="B469" s="14"/>
      <c r="C469" s="14"/>
      <c r="D469" s="16"/>
      <c r="E469" s="16"/>
      <c r="F469" s="14"/>
      <c r="G469" s="14"/>
      <c r="H469" s="14"/>
      <c r="I469" s="15"/>
      <c r="J469" s="77"/>
      <c r="K469" s="92"/>
    </row>
    <row r="470" spans="1:11" ht="12.75" x14ac:dyDescent="0.2">
      <c r="A470" s="14"/>
      <c r="B470" s="14"/>
      <c r="C470" s="14"/>
      <c r="D470" s="16"/>
      <c r="E470" s="16"/>
      <c r="F470" s="14"/>
      <c r="G470" s="14"/>
      <c r="H470" s="14"/>
      <c r="I470" s="15"/>
      <c r="J470" s="77"/>
      <c r="K470" s="92"/>
    </row>
    <row r="471" spans="1:11" ht="12.75" x14ac:dyDescent="0.2">
      <c r="A471" s="14"/>
      <c r="B471" s="14"/>
      <c r="C471" s="14"/>
      <c r="D471" s="16"/>
      <c r="E471" s="16"/>
      <c r="F471" s="14"/>
      <c r="G471" s="14"/>
      <c r="H471" s="14"/>
      <c r="I471" s="15"/>
      <c r="J471" s="77"/>
      <c r="K471" s="92"/>
    </row>
    <row r="472" spans="1:11" ht="12.75" x14ac:dyDescent="0.2">
      <c r="A472" s="14"/>
      <c r="B472" s="14"/>
      <c r="C472" s="14"/>
      <c r="D472" s="16"/>
      <c r="E472" s="16"/>
      <c r="F472" s="14"/>
      <c r="G472" s="14"/>
      <c r="H472" s="14"/>
      <c r="I472" s="15"/>
      <c r="J472" s="77"/>
      <c r="K472" s="92"/>
    </row>
    <row r="473" spans="1:11" ht="12.75" x14ac:dyDescent="0.2">
      <c r="A473" s="14"/>
      <c r="B473" s="14"/>
      <c r="C473" s="14"/>
      <c r="D473" s="16"/>
      <c r="E473" s="16"/>
      <c r="F473" s="14"/>
      <c r="G473" s="14"/>
      <c r="H473" s="14"/>
      <c r="I473" s="15"/>
      <c r="J473" s="77"/>
      <c r="K473" s="92"/>
    </row>
    <row r="474" spans="1:11" ht="12.75" x14ac:dyDescent="0.2">
      <c r="A474" s="14"/>
      <c r="B474" s="14"/>
      <c r="C474" s="14"/>
      <c r="D474" s="16"/>
      <c r="E474" s="16"/>
      <c r="F474" s="14"/>
      <c r="G474" s="14"/>
      <c r="H474" s="14"/>
      <c r="I474" s="15"/>
      <c r="J474" s="77"/>
      <c r="K474" s="92"/>
    </row>
    <row r="475" spans="1:11" ht="12.75" x14ac:dyDescent="0.2">
      <c r="A475" s="14"/>
      <c r="B475" s="14"/>
      <c r="C475" s="14"/>
      <c r="D475" s="16"/>
      <c r="E475" s="16"/>
      <c r="F475" s="14"/>
      <c r="G475" s="14"/>
      <c r="H475" s="14"/>
      <c r="I475" s="15"/>
      <c r="J475" s="77"/>
      <c r="K475" s="92"/>
    </row>
    <row r="476" spans="1:11" ht="12.75" x14ac:dyDescent="0.2">
      <c r="A476" s="14"/>
      <c r="B476" s="14"/>
      <c r="C476" s="14"/>
      <c r="D476" s="16"/>
      <c r="E476" s="16"/>
      <c r="F476" s="14"/>
      <c r="G476" s="14"/>
      <c r="H476" s="14"/>
      <c r="I476" s="15"/>
      <c r="J476" s="77"/>
      <c r="K476" s="92"/>
    </row>
    <row r="477" spans="1:11" ht="12.75" x14ac:dyDescent="0.2">
      <c r="A477" s="14"/>
      <c r="B477" s="14"/>
      <c r="C477" s="14"/>
      <c r="D477" s="16"/>
      <c r="E477" s="16"/>
      <c r="F477" s="14"/>
      <c r="G477" s="14"/>
      <c r="H477" s="14"/>
      <c r="I477" s="15"/>
      <c r="J477" s="77"/>
      <c r="K477" s="92"/>
    </row>
    <row r="478" spans="1:11" ht="12.75" x14ac:dyDescent="0.2">
      <c r="A478" s="14"/>
      <c r="B478" s="14"/>
      <c r="C478" s="14"/>
      <c r="D478" s="16"/>
      <c r="E478" s="16"/>
      <c r="F478" s="14"/>
      <c r="G478" s="14"/>
      <c r="H478" s="14"/>
      <c r="I478" s="15"/>
      <c r="J478" s="77"/>
      <c r="K478" s="92"/>
    </row>
    <row r="479" spans="1:11" ht="12.75" x14ac:dyDescent="0.2">
      <c r="A479" s="14"/>
      <c r="B479" s="14"/>
      <c r="C479" s="14"/>
      <c r="D479" s="16"/>
      <c r="E479" s="16"/>
      <c r="F479" s="14"/>
      <c r="G479" s="14"/>
      <c r="H479" s="14"/>
      <c r="I479" s="15"/>
      <c r="J479" s="77"/>
      <c r="K479" s="92"/>
    </row>
    <row r="480" spans="1:11" ht="12.75" x14ac:dyDescent="0.2">
      <c r="A480" s="14"/>
      <c r="B480" s="14"/>
      <c r="C480" s="14"/>
      <c r="D480" s="16"/>
      <c r="E480" s="16"/>
      <c r="F480" s="14"/>
      <c r="G480" s="14"/>
      <c r="H480" s="14"/>
      <c r="I480" s="15"/>
      <c r="J480" s="77"/>
      <c r="K480" s="92"/>
    </row>
    <row r="481" spans="1:11" ht="12.75" x14ac:dyDescent="0.2">
      <c r="A481" s="14"/>
      <c r="B481" s="14"/>
      <c r="C481" s="14"/>
      <c r="D481" s="16"/>
      <c r="E481" s="16"/>
      <c r="F481" s="14"/>
      <c r="G481" s="14"/>
      <c r="H481" s="14"/>
      <c r="I481" s="15"/>
      <c r="J481" s="77"/>
      <c r="K481" s="92"/>
    </row>
    <row r="482" spans="1:11" ht="12.75" x14ac:dyDescent="0.2">
      <c r="A482" s="14"/>
      <c r="B482" s="14"/>
      <c r="C482" s="14"/>
      <c r="D482" s="16"/>
      <c r="E482" s="16"/>
      <c r="F482" s="14"/>
      <c r="G482" s="14"/>
      <c r="H482" s="14"/>
      <c r="I482" s="15"/>
      <c r="J482" s="77"/>
      <c r="K482" s="92"/>
    </row>
    <row r="483" spans="1:11" ht="12.75" x14ac:dyDescent="0.2">
      <c r="A483" s="14"/>
      <c r="B483" s="14"/>
      <c r="C483" s="14"/>
      <c r="D483" s="16"/>
      <c r="E483" s="16"/>
      <c r="F483" s="14"/>
      <c r="G483" s="14"/>
      <c r="H483" s="14"/>
      <c r="I483" s="15"/>
      <c r="J483" s="77"/>
      <c r="K483" s="92"/>
    </row>
    <row r="484" spans="1:11" ht="12.75" x14ac:dyDescent="0.2">
      <c r="A484" s="14"/>
      <c r="B484" s="14"/>
      <c r="C484" s="14"/>
      <c r="D484" s="16"/>
      <c r="E484" s="16"/>
      <c r="F484" s="14"/>
      <c r="G484" s="14"/>
      <c r="H484" s="14"/>
      <c r="I484" s="15"/>
      <c r="J484" s="77"/>
      <c r="K484" s="92"/>
    </row>
    <row r="485" spans="1:11" ht="12.75" x14ac:dyDescent="0.2">
      <c r="A485" s="14"/>
      <c r="B485" s="14"/>
      <c r="C485" s="14"/>
      <c r="D485" s="16"/>
      <c r="E485" s="16"/>
      <c r="F485" s="14"/>
      <c r="G485" s="14"/>
      <c r="H485" s="14"/>
      <c r="I485" s="15"/>
      <c r="J485" s="77"/>
      <c r="K485" s="92"/>
    </row>
    <row r="486" spans="1:11" ht="12.75" x14ac:dyDescent="0.2">
      <c r="A486" s="14"/>
      <c r="B486" s="14"/>
      <c r="C486" s="14"/>
      <c r="D486" s="16"/>
      <c r="E486" s="16"/>
      <c r="F486" s="14"/>
      <c r="G486" s="14"/>
      <c r="H486" s="14"/>
      <c r="I486" s="15"/>
      <c r="J486" s="77"/>
      <c r="K486" s="92"/>
    </row>
    <row r="487" spans="1:11" ht="12.75" x14ac:dyDescent="0.2">
      <c r="A487" s="14"/>
      <c r="B487" s="14"/>
      <c r="C487" s="14"/>
      <c r="D487" s="16"/>
      <c r="E487" s="16"/>
      <c r="F487" s="14"/>
      <c r="G487" s="14"/>
      <c r="H487" s="14"/>
      <c r="I487" s="15"/>
      <c r="J487" s="77"/>
      <c r="K487" s="92"/>
    </row>
    <row r="488" spans="1:11" ht="12.75" x14ac:dyDescent="0.2">
      <c r="A488" s="14"/>
      <c r="B488" s="14"/>
      <c r="C488" s="14"/>
      <c r="D488" s="16"/>
      <c r="E488" s="16"/>
      <c r="F488" s="14"/>
      <c r="G488" s="14"/>
      <c r="H488" s="14"/>
      <c r="I488" s="15"/>
      <c r="J488" s="77"/>
      <c r="K488" s="92"/>
    </row>
    <row r="489" spans="1:11" ht="12.75" x14ac:dyDescent="0.2">
      <c r="A489" s="14"/>
      <c r="B489" s="14"/>
      <c r="C489" s="14"/>
      <c r="D489" s="16"/>
      <c r="E489" s="16"/>
      <c r="F489" s="14"/>
      <c r="G489" s="14"/>
      <c r="H489" s="14"/>
      <c r="I489" s="15"/>
      <c r="J489" s="77"/>
      <c r="K489" s="92"/>
    </row>
    <row r="490" spans="1:11" ht="12.75" x14ac:dyDescent="0.2">
      <c r="A490" s="14"/>
      <c r="B490" s="14"/>
      <c r="C490" s="14"/>
      <c r="D490" s="16"/>
      <c r="E490" s="16"/>
      <c r="F490" s="14"/>
      <c r="G490" s="14"/>
      <c r="H490" s="14"/>
      <c r="I490" s="15"/>
      <c r="J490" s="77"/>
      <c r="K490" s="92"/>
    </row>
    <row r="491" spans="1:11" ht="12.75" x14ac:dyDescent="0.2">
      <c r="A491" s="14"/>
      <c r="B491" s="14"/>
      <c r="C491" s="14"/>
      <c r="D491" s="16"/>
      <c r="E491" s="16"/>
      <c r="F491" s="14"/>
      <c r="G491" s="14"/>
      <c r="H491" s="14"/>
      <c r="I491" s="15"/>
      <c r="J491" s="77"/>
      <c r="K491" s="92"/>
    </row>
    <row r="492" spans="1:11" ht="12.75" x14ac:dyDescent="0.2">
      <c r="A492" s="14"/>
      <c r="B492" s="14"/>
      <c r="C492" s="14"/>
      <c r="D492" s="16"/>
      <c r="E492" s="16"/>
      <c r="F492" s="14"/>
      <c r="G492" s="14"/>
      <c r="H492" s="14"/>
      <c r="I492" s="15"/>
      <c r="J492" s="77"/>
      <c r="K492" s="92"/>
    </row>
    <row r="493" spans="1:11" ht="12.75" x14ac:dyDescent="0.2">
      <c r="A493" s="14"/>
      <c r="B493" s="14"/>
      <c r="C493" s="14"/>
      <c r="D493" s="16"/>
      <c r="E493" s="16"/>
      <c r="F493" s="14"/>
      <c r="G493" s="14"/>
      <c r="H493" s="14"/>
      <c r="I493" s="15"/>
      <c r="J493" s="77"/>
      <c r="K493" s="92"/>
    </row>
    <row r="494" spans="1:11" ht="12.75" x14ac:dyDescent="0.2">
      <c r="A494" s="14"/>
      <c r="B494" s="14"/>
      <c r="C494" s="14"/>
      <c r="D494" s="16"/>
      <c r="E494" s="16"/>
      <c r="F494" s="14"/>
      <c r="G494" s="14"/>
      <c r="H494" s="14"/>
      <c r="I494" s="15"/>
      <c r="J494" s="77"/>
      <c r="K494" s="92"/>
    </row>
    <row r="495" spans="1:11" ht="12.75" x14ac:dyDescent="0.2">
      <c r="A495" s="14"/>
      <c r="B495" s="14"/>
      <c r="C495" s="14"/>
      <c r="D495" s="16"/>
      <c r="E495" s="16"/>
      <c r="F495" s="14"/>
      <c r="G495" s="14"/>
      <c r="H495" s="14"/>
      <c r="I495" s="15"/>
      <c r="J495" s="77"/>
      <c r="K495" s="92"/>
    </row>
    <row r="496" spans="1:11" ht="12.75" x14ac:dyDescent="0.2">
      <c r="A496" s="14"/>
      <c r="B496" s="14"/>
      <c r="C496" s="14"/>
      <c r="D496" s="16"/>
      <c r="E496" s="16"/>
      <c r="F496" s="14"/>
      <c r="G496" s="14"/>
      <c r="H496" s="14"/>
      <c r="I496" s="15"/>
      <c r="J496" s="77"/>
      <c r="K496" s="92"/>
    </row>
    <row r="497" spans="1:11" ht="12.75" x14ac:dyDescent="0.2">
      <c r="A497" s="14"/>
      <c r="B497" s="14"/>
      <c r="C497" s="14"/>
      <c r="D497" s="16"/>
      <c r="E497" s="16"/>
      <c r="F497" s="14"/>
      <c r="G497" s="14"/>
      <c r="H497" s="14"/>
      <c r="I497" s="15"/>
      <c r="J497" s="77"/>
      <c r="K497" s="92"/>
    </row>
    <row r="498" spans="1:11" ht="12.75" x14ac:dyDescent="0.2">
      <c r="A498" s="14"/>
      <c r="B498" s="14"/>
      <c r="C498" s="14"/>
      <c r="D498" s="16"/>
      <c r="E498" s="16"/>
      <c r="F498" s="14"/>
      <c r="G498" s="14"/>
      <c r="H498" s="14"/>
      <c r="I498" s="15"/>
      <c r="J498" s="77"/>
      <c r="K498" s="92"/>
    </row>
    <row r="499" spans="1:11" ht="12.75" x14ac:dyDescent="0.2">
      <c r="A499" s="14"/>
      <c r="B499" s="14"/>
      <c r="C499" s="14"/>
      <c r="D499" s="16"/>
      <c r="E499" s="16"/>
      <c r="F499" s="14"/>
      <c r="G499" s="14"/>
      <c r="H499" s="14"/>
      <c r="I499" s="15"/>
      <c r="J499" s="77"/>
      <c r="K499" s="92"/>
    </row>
    <row r="500" spans="1:11" ht="12.75" x14ac:dyDescent="0.2">
      <c r="A500" s="14"/>
      <c r="B500" s="14"/>
      <c r="C500" s="14"/>
      <c r="D500" s="16"/>
      <c r="E500" s="16"/>
      <c r="F500" s="14"/>
      <c r="G500" s="14"/>
      <c r="H500" s="14"/>
      <c r="I500" s="15"/>
      <c r="J500" s="77"/>
      <c r="K500" s="92"/>
    </row>
    <row r="501" spans="1:11" ht="12.75" x14ac:dyDescent="0.2">
      <c r="A501" s="14"/>
      <c r="B501" s="14"/>
      <c r="C501" s="14"/>
      <c r="D501" s="16"/>
      <c r="E501" s="16"/>
      <c r="F501" s="14"/>
      <c r="G501" s="14"/>
      <c r="H501" s="14"/>
      <c r="I501" s="15"/>
      <c r="J501" s="77"/>
      <c r="K501" s="92"/>
    </row>
    <row r="502" spans="1:11" ht="12.75" x14ac:dyDescent="0.2">
      <c r="A502" s="14"/>
      <c r="B502" s="14"/>
      <c r="C502" s="14"/>
      <c r="D502" s="16"/>
      <c r="E502" s="16"/>
      <c r="F502" s="14"/>
      <c r="G502" s="14"/>
      <c r="H502" s="14"/>
      <c r="I502" s="15"/>
      <c r="J502" s="77"/>
      <c r="K502" s="92"/>
    </row>
    <row r="503" spans="1:11" ht="12.75" x14ac:dyDescent="0.2">
      <c r="A503" s="14"/>
      <c r="B503" s="14"/>
      <c r="C503" s="14"/>
      <c r="D503" s="16"/>
      <c r="E503" s="16"/>
      <c r="F503" s="14"/>
      <c r="G503" s="14"/>
      <c r="H503" s="14"/>
      <c r="I503" s="15"/>
      <c r="J503" s="77"/>
      <c r="K503" s="92"/>
    </row>
    <row r="504" spans="1:11" ht="12.75" x14ac:dyDescent="0.2">
      <c r="A504" s="14"/>
      <c r="B504" s="14"/>
      <c r="C504" s="14"/>
      <c r="D504" s="16"/>
      <c r="E504" s="16"/>
      <c r="F504" s="14"/>
      <c r="G504" s="14"/>
      <c r="H504" s="14"/>
      <c r="I504" s="15"/>
      <c r="J504" s="77"/>
      <c r="K504" s="92"/>
    </row>
    <row r="505" spans="1:11" ht="12.75" x14ac:dyDescent="0.2">
      <c r="A505" s="14"/>
      <c r="B505" s="14"/>
      <c r="C505" s="14"/>
      <c r="D505" s="16"/>
      <c r="E505" s="16"/>
      <c r="F505" s="14"/>
      <c r="G505" s="14"/>
      <c r="H505" s="14"/>
      <c r="I505" s="15"/>
      <c r="J505" s="77"/>
      <c r="K505" s="92"/>
    </row>
    <row r="506" spans="1:11" ht="12.75" x14ac:dyDescent="0.2">
      <c r="A506" s="14"/>
      <c r="B506" s="14"/>
      <c r="C506" s="14"/>
      <c r="D506" s="16"/>
      <c r="E506" s="16"/>
      <c r="F506" s="14"/>
      <c r="G506" s="14"/>
      <c r="H506" s="14"/>
      <c r="I506" s="15"/>
      <c r="J506" s="77"/>
      <c r="K506" s="92"/>
    </row>
    <row r="507" spans="1:11" ht="12.75" x14ac:dyDescent="0.2">
      <c r="A507" s="14"/>
      <c r="B507" s="14"/>
      <c r="C507" s="14"/>
      <c r="D507" s="16"/>
      <c r="E507" s="16"/>
      <c r="F507" s="14"/>
      <c r="G507" s="14"/>
      <c r="H507" s="14"/>
      <c r="I507" s="15"/>
      <c r="J507" s="77"/>
      <c r="K507" s="92"/>
    </row>
    <row r="508" spans="1:11" ht="12.75" x14ac:dyDescent="0.2">
      <c r="A508" s="14"/>
      <c r="B508" s="14"/>
      <c r="C508" s="14"/>
      <c r="D508" s="16"/>
      <c r="E508" s="16"/>
      <c r="F508" s="14"/>
      <c r="G508" s="14"/>
      <c r="H508" s="14"/>
      <c r="I508" s="15"/>
      <c r="J508" s="77"/>
      <c r="K508" s="92"/>
    </row>
    <row r="509" spans="1:11" ht="12.75" x14ac:dyDescent="0.2">
      <c r="A509" s="14"/>
      <c r="B509" s="14"/>
      <c r="C509" s="14"/>
      <c r="D509" s="16"/>
      <c r="E509" s="16"/>
      <c r="F509" s="14"/>
      <c r="G509" s="14"/>
      <c r="H509" s="14"/>
      <c r="I509" s="15"/>
      <c r="J509" s="77"/>
      <c r="K509" s="92"/>
    </row>
    <row r="510" spans="1:11" ht="12.75" x14ac:dyDescent="0.2">
      <c r="A510" s="14"/>
      <c r="B510" s="14"/>
      <c r="C510" s="14"/>
      <c r="D510" s="16"/>
      <c r="E510" s="16"/>
      <c r="F510" s="14"/>
      <c r="G510" s="14"/>
      <c r="H510" s="14"/>
      <c r="I510" s="15"/>
      <c r="J510" s="77"/>
      <c r="K510" s="92"/>
    </row>
    <row r="511" spans="1:11" ht="12.75" x14ac:dyDescent="0.2">
      <c r="A511" s="14"/>
      <c r="B511" s="14"/>
      <c r="C511" s="14"/>
      <c r="D511" s="16"/>
      <c r="E511" s="16"/>
      <c r="F511" s="14"/>
      <c r="G511" s="14"/>
      <c r="H511" s="14"/>
      <c r="I511" s="15"/>
      <c r="J511" s="77"/>
      <c r="K511" s="92"/>
    </row>
    <row r="512" spans="1:11" ht="12.75" x14ac:dyDescent="0.2">
      <c r="A512" s="14"/>
      <c r="B512" s="14"/>
      <c r="C512" s="14"/>
      <c r="D512" s="16"/>
      <c r="E512" s="16"/>
      <c r="F512" s="14"/>
      <c r="G512" s="14"/>
      <c r="H512" s="14"/>
      <c r="I512" s="15"/>
      <c r="J512" s="77"/>
      <c r="K512" s="92"/>
    </row>
    <row r="513" spans="1:11" ht="12.75" x14ac:dyDescent="0.2">
      <c r="A513" s="14"/>
      <c r="B513" s="14"/>
      <c r="C513" s="14"/>
      <c r="D513" s="16"/>
      <c r="E513" s="16"/>
      <c r="F513" s="14"/>
      <c r="G513" s="14"/>
      <c r="H513" s="14"/>
      <c r="I513" s="15"/>
      <c r="J513" s="77"/>
      <c r="K513" s="92"/>
    </row>
    <row r="514" spans="1:11" ht="12.75" x14ac:dyDescent="0.2">
      <c r="A514" s="14"/>
      <c r="B514" s="14"/>
      <c r="C514" s="14"/>
      <c r="D514" s="16"/>
      <c r="E514" s="16"/>
      <c r="F514" s="14"/>
      <c r="G514" s="14"/>
      <c r="H514" s="14"/>
      <c r="I514" s="15"/>
      <c r="J514" s="77"/>
      <c r="K514" s="92"/>
    </row>
    <row r="515" spans="1:11" ht="12.75" x14ac:dyDescent="0.2">
      <c r="A515" s="14"/>
      <c r="B515" s="14"/>
      <c r="C515" s="14"/>
      <c r="D515" s="16"/>
      <c r="E515" s="16"/>
      <c r="F515" s="14"/>
      <c r="G515" s="14"/>
      <c r="H515" s="14"/>
      <c r="I515" s="15"/>
      <c r="J515" s="77"/>
      <c r="K515" s="92"/>
    </row>
    <row r="516" spans="1:11" ht="12.75" x14ac:dyDescent="0.2">
      <c r="A516" s="14"/>
      <c r="B516" s="14"/>
      <c r="C516" s="14"/>
      <c r="D516" s="16"/>
      <c r="E516" s="16"/>
      <c r="F516" s="14"/>
      <c r="G516" s="14"/>
      <c r="H516" s="14"/>
      <c r="I516" s="15"/>
      <c r="J516" s="77"/>
      <c r="K516" s="92"/>
    </row>
    <row r="517" spans="1:11" ht="12.75" x14ac:dyDescent="0.2">
      <c r="A517" s="14"/>
      <c r="B517" s="14"/>
      <c r="C517" s="14"/>
      <c r="D517" s="16"/>
      <c r="E517" s="16"/>
      <c r="F517" s="14"/>
      <c r="G517" s="14"/>
      <c r="H517" s="14"/>
      <c r="I517" s="15"/>
      <c r="J517" s="77"/>
      <c r="K517" s="92"/>
    </row>
    <row r="518" spans="1:11" ht="12.75" x14ac:dyDescent="0.2">
      <c r="A518" s="14"/>
      <c r="B518" s="14"/>
      <c r="C518" s="14"/>
      <c r="D518" s="16"/>
      <c r="E518" s="16"/>
      <c r="F518" s="14"/>
      <c r="G518" s="14"/>
      <c r="H518" s="14"/>
      <c r="I518" s="15"/>
      <c r="J518" s="77"/>
      <c r="K518" s="92"/>
    </row>
    <row r="519" spans="1:11" ht="12.75" x14ac:dyDescent="0.2">
      <c r="A519" s="14"/>
      <c r="B519" s="14"/>
      <c r="C519" s="14"/>
      <c r="D519" s="16"/>
      <c r="E519" s="16"/>
      <c r="F519" s="14"/>
      <c r="G519" s="14"/>
      <c r="H519" s="14"/>
      <c r="I519" s="15"/>
      <c r="J519" s="77"/>
      <c r="K519" s="92"/>
    </row>
    <row r="520" spans="1:11" ht="12.75" x14ac:dyDescent="0.2">
      <c r="A520" s="14"/>
      <c r="B520" s="14"/>
      <c r="C520" s="14"/>
      <c r="D520" s="16"/>
      <c r="E520" s="16"/>
      <c r="F520" s="14"/>
      <c r="G520" s="14"/>
      <c r="H520" s="14"/>
      <c r="I520" s="15"/>
      <c r="J520" s="77"/>
      <c r="K520" s="92"/>
    </row>
    <row r="521" spans="1:11" ht="12.75" x14ac:dyDescent="0.2">
      <c r="A521" s="14"/>
      <c r="B521" s="14"/>
      <c r="C521" s="14"/>
      <c r="D521" s="16"/>
      <c r="E521" s="16"/>
      <c r="F521" s="14"/>
      <c r="G521" s="14"/>
      <c r="H521" s="14"/>
      <c r="I521" s="15"/>
      <c r="J521" s="77"/>
      <c r="K521" s="92"/>
    </row>
    <row r="522" spans="1:11" ht="12.75" x14ac:dyDescent="0.2">
      <c r="A522" s="14"/>
      <c r="B522" s="14"/>
      <c r="C522" s="14"/>
      <c r="D522" s="16"/>
      <c r="E522" s="16"/>
      <c r="F522" s="14"/>
      <c r="G522" s="14"/>
      <c r="H522" s="14"/>
      <c r="I522" s="15"/>
      <c r="J522" s="77"/>
      <c r="K522" s="92"/>
    </row>
    <row r="523" spans="1:11" ht="12.75" x14ac:dyDescent="0.2">
      <c r="A523" s="14"/>
      <c r="B523" s="14"/>
      <c r="C523" s="14"/>
      <c r="D523" s="16"/>
      <c r="E523" s="16"/>
      <c r="F523" s="14"/>
      <c r="G523" s="14"/>
      <c r="H523" s="14"/>
      <c r="I523" s="15"/>
      <c r="J523" s="77"/>
      <c r="K523" s="92"/>
    </row>
    <row r="524" spans="1:11" ht="12.75" x14ac:dyDescent="0.2">
      <c r="A524" s="14"/>
      <c r="B524" s="14"/>
      <c r="C524" s="14"/>
      <c r="D524" s="16"/>
      <c r="E524" s="16"/>
      <c r="F524" s="14"/>
      <c r="G524" s="14"/>
      <c r="H524" s="14"/>
      <c r="I524" s="15"/>
      <c r="J524" s="77"/>
      <c r="K524" s="92"/>
    </row>
    <row r="525" spans="1:11" ht="12.75" x14ac:dyDescent="0.2">
      <c r="A525" s="14"/>
      <c r="B525" s="14"/>
      <c r="C525" s="14"/>
      <c r="D525" s="16"/>
      <c r="E525" s="16"/>
      <c r="F525" s="14"/>
      <c r="G525" s="14"/>
      <c r="H525" s="14"/>
      <c r="I525" s="15"/>
      <c r="J525" s="77"/>
      <c r="K525" s="92"/>
    </row>
    <row r="526" spans="1:11" ht="12.75" x14ac:dyDescent="0.2">
      <c r="A526" s="14"/>
      <c r="B526" s="14"/>
      <c r="C526" s="14"/>
      <c r="D526" s="16"/>
      <c r="E526" s="16"/>
      <c r="F526" s="14"/>
      <c r="G526" s="14"/>
      <c r="H526" s="14"/>
      <c r="I526" s="15"/>
      <c r="J526" s="77"/>
      <c r="K526" s="92"/>
    </row>
    <row r="527" spans="1:11" ht="12.75" x14ac:dyDescent="0.2">
      <c r="A527" s="14"/>
      <c r="B527" s="14"/>
      <c r="C527" s="14"/>
      <c r="D527" s="16"/>
      <c r="E527" s="16"/>
      <c r="F527" s="14"/>
      <c r="G527" s="14"/>
      <c r="H527" s="14"/>
      <c r="I527" s="15"/>
      <c r="J527" s="77"/>
      <c r="K527" s="92"/>
    </row>
    <row r="528" spans="1:11" ht="12.75" x14ac:dyDescent="0.2">
      <c r="A528" s="14"/>
      <c r="B528" s="14"/>
      <c r="C528" s="14"/>
      <c r="D528" s="16"/>
      <c r="E528" s="16"/>
      <c r="F528" s="14"/>
      <c r="G528" s="14"/>
      <c r="H528" s="14"/>
      <c r="I528" s="15"/>
      <c r="J528" s="77"/>
      <c r="K528" s="92"/>
    </row>
    <row r="529" spans="1:11" ht="12.75" x14ac:dyDescent="0.2">
      <c r="A529" s="14"/>
      <c r="B529" s="14"/>
      <c r="C529" s="14"/>
      <c r="D529" s="16"/>
      <c r="E529" s="16"/>
      <c r="F529" s="14"/>
      <c r="G529" s="14"/>
      <c r="H529" s="14"/>
      <c r="I529" s="15"/>
      <c r="J529" s="77"/>
      <c r="K529" s="92"/>
    </row>
    <row r="530" spans="1:11" ht="12.75" x14ac:dyDescent="0.2">
      <c r="A530" s="14"/>
      <c r="B530" s="14"/>
      <c r="C530" s="14"/>
      <c r="D530" s="16"/>
      <c r="E530" s="16"/>
      <c r="F530" s="14"/>
      <c r="G530" s="14"/>
      <c r="H530" s="14"/>
      <c r="I530" s="15"/>
      <c r="J530" s="77"/>
      <c r="K530" s="92"/>
    </row>
    <row r="531" spans="1:11" ht="12.75" x14ac:dyDescent="0.2">
      <c r="A531" s="14"/>
      <c r="B531" s="14"/>
      <c r="C531" s="14"/>
      <c r="D531" s="16"/>
      <c r="E531" s="16"/>
      <c r="F531" s="14"/>
      <c r="G531" s="14"/>
      <c r="H531" s="14"/>
      <c r="I531" s="15"/>
      <c r="J531" s="77"/>
      <c r="K531" s="92"/>
    </row>
    <row r="532" spans="1:11" ht="12.75" x14ac:dyDescent="0.2">
      <c r="A532" s="14"/>
      <c r="B532" s="14"/>
      <c r="C532" s="14"/>
      <c r="D532" s="16"/>
      <c r="E532" s="16"/>
      <c r="F532" s="14"/>
      <c r="G532" s="14"/>
      <c r="H532" s="14"/>
      <c r="I532" s="15"/>
      <c r="J532" s="77"/>
      <c r="K532" s="92"/>
    </row>
    <row r="533" spans="1:11" ht="12.75" x14ac:dyDescent="0.2">
      <c r="A533" s="14"/>
      <c r="B533" s="14"/>
      <c r="C533" s="14"/>
      <c r="D533" s="16"/>
      <c r="E533" s="16"/>
      <c r="F533" s="14"/>
      <c r="G533" s="14"/>
      <c r="H533" s="14"/>
      <c r="I533" s="15"/>
      <c r="J533" s="77"/>
      <c r="K533" s="92"/>
    </row>
    <row r="534" spans="1:11" ht="12.75" x14ac:dyDescent="0.2">
      <c r="A534" s="14"/>
      <c r="B534" s="14"/>
      <c r="C534" s="14"/>
      <c r="D534" s="16"/>
      <c r="E534" s="16"/>
      <c r="F534" s="14"/>
      <c r="G534" s="14"/>
      <c r="H534" s="14"/>
      <c r="I534" s="15"/>
      <c r="J534" s="77"/>
      <c r="K534" s="92"/>
    </row>
    <row r="535" spans="1:11" ht="12.75" x14ac:dyDescent="0.2">
      <c r="A535" s="14"/>
      <c r="B535" s="14"/>
      <c r="C535" s="14"/>
      <c r="D535" s="16"/>
      <c r="E535" s="16"/>
      <c r="F535" s="14"/>
      <c r="G535" s="14"/>
      <c r="H535" s="14"/>
      <c r="I535" s="15"/>
      <c r="J535" s="77"/>
      <c r="K535" s="92"/>
    </row>
    <row r="536" spans="1:11" ht="12.75" x14ac:dyDescent="0.2">
      <c r="A536" s="14"/>
      <c r="B536" s="14"/>
      <c r="C536" s="14"/>
      <c r="D536" s="16"/>
      <c r="E536" s="16"/>
      <c r="F536" s="14"/>
      <c r="G536" s="14"/>
      <c r="H536" s="14"/>
      <c r="I536" s="15"/>
      <c r="J536" s="77"/>
      <c r="K536" s="92"/>
    </row>
    <row r="537" spans="1:11" ht="12.75" x14ac:dyDescent="0.2">
      <c r="A537" s="14"/>
      <c r="B537" s="14"/>
      <c r="C537" s="14"/>
      <c r="D537" s="16"/>
      <c r="E537" s="16"/>
      <c r="F537" s="14"/>
      <c r="G537" s="14"/>
      <c r="H537" s="14"/>
      <c r="I537" s="15"/>
      <c r="J537" s="77"/>
      <c r="K537" s="92"/>
    </row>
    <row r="538" spans="1:11" ht="12.75" x14ac:dyDescent="0.2">
      <c r="A538" s="14"/>
      <c r="B538" s="14"/>
      <c r="C538" s="14"/>
      <c r="D538" s="16"/>
      <c r="E538" s="16"/>
      <c r="F538" s="14"/>
      <c r="G538" s="14"/>
      <c r="H538" s="14"/>
      <c r="I538" s="15"/>
      <c r="J538" s="77"/>
      <c r="K538" s="92"/>
    </row>
    <row r="539" spans="1:11" ht="12.75" x14ac:dyDescent="0.2">
      <c r="A539" s="14"/>
      <c r="B539" s="14"/>
      <c r="C539" s="14"/>
      <c r="D539" s="16"/>
      <c r="E539" s="16"/>
      <c r="F539" s="14"/>
      <c r="G539" s="14"/>
      <c r="H539" s="14"/>
      <c r="I539" s="15"/>
      <c r="J539" s="77"/>
      <c r="K539" s="92"/>
    </row>
    <row r="540" spans="1:11" ht="12.75" x14ac:dyDescent="0.2">
      <c r="A540" s="14"/>
      <c r="B540" s="14"/>
      <c r="C540" s="14"/>
      <c r="D540" s="16"/>
      <c r="E540" s="16"/>
      <c r="F540" s="14"/>
      <c r="G540" s="14"/>
      <c r="H540" s="14"/>
      <c r="I540" s="15"/>
      <c r="J540" s="77"/>
      <c r="K540" s="92"/>
    </row>
    <row r="541" spans="1:11" ht="12.75" x14ac:dyDescent="0.2">
      <c r="A541" s="14"/>
      <c r="B541" s="14"/>
      <c r="C541" s="14"/>
      <c r="D541" s="16"/>
      <c r="E541" s="16"/>
      <c r="F541" s="14"/>
      <c r="G541" s="14"/>
      <c r="H541" s="14"/>
      <c r="I541" s="15"/>
      <c r="J541" s="77"/>
      <c r="K541" s="92"/>
    </row>
    <row r="542" spans="1:11" ht="12.75" x14ac:dyDescent="0.2">
      <c r="A542" s="14"/>
      <c r="B542" s="14"/>
      <c r="C542" s="14"/>
      <c r="D542" s="16"/>
      <c r="E542" s="16"/>
      <c r="F542" s="14"/>
      <c r="G542" s="14"/>
      <c r="H542" s="14"/>
      <c r="I542" s="15"/>
      <c r="J542" s="77"/>
      <c r="K542" s="92"/>
    </row>
    <row r="543" spans="1:11" ht="12.75" x14ac:dyDescent="0.2">
      <c r="A543" s="14"/>
      <c r="B543" s="14"/>
      <c r="C543" s="14"/>
      <c r="D543" s="16"/>
      <c r="E543" s="16"/>
      <c r="F543" s="14"/>
      <c r="G543" s="14"/>
      <c r="H543" s="14"/>
      <c r="I543" s="15"/>
      <c r="J543" s="77"/>
      <c r="K543" s="92"/>
    </row>
    <row r="544" spans="1:11" ht="12.75" x14ac:dyDescent="0.2">
      <c r="A544" s="14"/>
      <c r="B544" s="14"/>
      <c r="C544" s="14"/>
      <c r="D544" s="16"/>
      <c r="E544" s="16"/>
      <c r="F544" s="14"/>
      <c r="G544" s="14"/>
      <c r="H544" s="14"/>
      <c r="I544" s="15"/>
      <c r="J544" s="77"/>
      <c r="K544" s="92"/>
    </row>
    <row r="545" spans="1:11" ht="12.75" x14ac:dyDescent="0.2">
      <c r="A545" s="14"/>
      <c r="B545" s="14"/>
      <c r="C545" s="14"/>
      <c r="D545" s="16"/>
      <c r="E545" s="16"/>
      <c r="F545" s="14"/>
      <c r="G545" s="14"/>
      <c r="H545" s="14"/>
      <c r="I545" s="15"/>
      <c r="J545" s="77"/>
      <c r="K545" s="92"/>
    </row>
    <row r="546" spans="1:11" ht="12.75" x14ac:dyDescent="0.2">
      <c r="A546" s="14"/>
      <c r="B546" s="14"/>
      <c r="C546" s="14"/>
      <c r="D546" s="16"/>
      <c r="E546" s="16"/>
      <c r="F546" s="14"/>
      <c r="G546" s="14"/>
      <c r="H546" s="14"/>
      <c r="I546" s="15"/>
      <c r="J546" s="77"/>
      <c r="K546" s="92"/>
    </row>
    <row r="547" spans="1:11" ht="12.75" x14ac:dyDescent="0.2">
      <c r="A547" s="14"/>
      <c r="B547" s="14"/>
      <c r="C547" s="14"/>
      <c r="D547" s="16"/>
      <c r="E547" s="16"/>
      <c r="F547" s="14"/>
      <c r="G547" s="14"/>
      <c r="H547" s="14"/>
      <c r="I547" s="15"/>
      <c r="J547" s="77"/>
      <c r="K547" s="92"/>
    </row>
    <row r="548" spans="1:11" ht="12.75" x14ac:dyDescent="0.2">
      <c r="A548" s="14"/>
      <c r="B548" s="14"/>
      <c r="C548" s="14"/>
      <c r="D548" s="16"/>
      <c r="E548" s="16"/>
      <c r="F548" s="14"/>
      <c r="G548" s="14"/>
      <c r="H548" s="14"/>
      <c r="I548" s="15"/>
      <c r="J548" s="77"/>
      <c r="K548" s="92"/>
    </row>
    <row r="549" spans="1:11" ht="12.75" x14ac:dyDescent="0.2">
      <c r="A549" s="14"/>
      <c r="B549" s="14"/>
      <c r="C549" s="14"/>
      <c r="D549" s="16"/>
      <c r="E549" s="16"/>
      <c r="F549" s="14"/>
      <c r="G549" s="14"/>
      <c r="H549" s="14"/>
      <c r="I549" s="15"/>
      <c r="J549" s="77"/>
      <c r="K549" s="92"/>
    </row>
    <row r="550" spans="1:11" ht="12.75" x14ac:dyDescent="0.2">
      <c r="A550" s="14"/>
      <c r="B550" s="14"/>
      <c r="C550" s="14"/>
      <c r="D550" s="16"/>
      <c r="E550" s="16"/>
      <c r="F550" s="14"/>
      <c r="G550" s="14"/>
      <c r="H550" s="14"/>
      <c r="I550" s="15"/>
      <c r="J550" s="77"/>
      <c r="K550" s="92"/>
    </row>
    <row r="551" spans="1:11" ht="12.75" x14ac:dyDescent="0.2">
      <c r="A551" s="14"/>
      <c r="B551" s="14"/>
      <c r="C551" s="14"/>
      <c r="D551" s="16"/>
      <c r="E551" s="16"/>
      <c r="F551" s="14"/>
      <c r="G551" s="14"/>
      <c r="H551" s="14"/>
      <c r="I551" s="15"/>
      <c r="J551" s="77"/>
      <c r="K551" s="92"/>
    </row>
    <row r="552" spans="1:11" ht="12.75" x14ac:dyDescent="0.2">
      <c r="A552" s="14"/>
      <c r="B552" s="14"/>
      <c r="C552" s="14"/>
      <c r="D552" s="16"/>
      <c r="E552" s="16"/>
      <c r="F552" s="14"/>
      <c r="G552" s="14"/>
      <c r="H552" s="14"/>
      <c r="I552" s="15"/>
      <c r="J552" s="77"/>
      <c r="K552" s="92"/>
    </row>
    <row r="553" spans="1:11" ht="12.75" x14ac:dyDescent="0.2">
      <c r="A553" s="14"/>
      <c r="B553" s="14"/>
      <c r="C553" s="14"/>
      <c r="D553" s="16"/>
      <c r="E553" s="16"/>
      <c r="F553" s="14"/>
      <c r="G553" s="14"/>
      <c r="H553" s="14"/>
      <c r="I553" s="15"/>
      <c r="J553" s="77"/>
      <c r="K553" s="92"/>
    </row>
    <row r="554" spans="1:11" ht="12.75" x14ac:dyDescent="0.2">
      <c r="A554" s="14"/>
      <c r="B554" s="14"/>
      <c r="C554" s="14"/>
      <c r="D554" s="16"/>
      <c r="E554" s="16"/>
      <c r="F554" s="14"/>
      <c r="G554" s="14"/>
      <c r="H554" s="14"/>
      <c r="I554" s="15"/>
      <c r="J554" s="77"/>
      <c r="K554" s="92"/>
    </row>
    <row r="555" spans="1:11" ht="12.75" x14ac:dyDescent="0.2">
      <c r="A555" s="14"/>
      <c r="B555" s="14"/>
      <c r="C555" s="14"/>
      <c r="D555" s="16"/>
      <c r="E555" s="16"/>
      <c r="F555" s="14"/>
      <c r="G555" s="14"/>
      <c r="H555" s="14"/>
      <c r="I555" s="15"/>
      <c r="J555" s="77"/>
      <c r="K555" s="92"/>
    </row>
    <row r="556" spans="1:11" ht="12.75" x14ac:dyDescent="0.2">
      <c r="A556" s="14"/>
      <c r="B556" s="14"/>
      <c r="C556" s="14"/>
      <c r="D556" s="16"/>
      <c r="E556" s="16"/>
      <c r="F556" s="14"/>
      <c r="G556" s="14"/>
      <c r="H556" s="14"/>
      <c r="I556" s="15"/>
      <c r="J556" s="77"/>
      <c r="K556" s="92"/>
    </row>
    <row r="557" spans="1:11" ht="12.75" x14ac:dyDescent="0.2">
      <c r="A557" s="14"/>
      <c r="B557" s="14"/>
      <c r="C557" s="14"/>
      <c r="D557" s="16"/>
      <c r="E557" s="16"/>
      <c r="F557" s="14"/>
      <c r="G557" s="14"/>
      <c r="H557" s="14"/>
      <c r="I557" s="15"/>
      <c r="J557" s="77"/>
      <c r="K557" s="92"/>
    </row>
    <row r="558" spans="1:11" ht="12.75" x14ac:dyDescent="0.2">
      <c r="A558" s="14"/>
      <c r="B558" s="14"/>
      <c r="C558" s="14"/>
      <c r="D558" s="16"/>
      <c r="E558" s="16"/>
      <c r="F558" s="14"/>
      <c r="G558" s="14"/>
      <c r="H558" s="14"/>
      <c r="I558" s="15"/>
      <c r="J558" s="77"/>
      <c r="K558" s="92"/>
    </row>
    <row r="559" spans="1:11" ht="12.75" x14ac:dyDescent="0.2">
      <c r="A559" s="14"/>
      <c r="B559" s="14"/>
      <c r="C559" s="14"/>
      <c r="D559" s="16"/>
      <c r="E559" s="16"/>
      <c r="F559" s="14"/>
      <c r="G559" s="14"/>
      <c r="H559" s="14"/>
      <c r="I559" s="15"/>
      <c r="J559" s="77"/>
      <c r="K559" s="92"/>
    </row>
    <row r="560" spans="1:11" ht="12.75" x14ac:dyDescent="0.2">
      <c r="A560" s="14"/>
      <c r="B560" s="14"/>
      <c r="C560" s="14"/>
      <c r="D560" s="16"/>
      <c r="E560" s="16"/>
      <c r="F560" s="14"/>
      <c r="G560" s="14"/>
      <c r="H560" s="14"/>
      <c r="I560" s="15"/>
      <c r="J560" s="77"/>
      <c r="K560" s="92"/>
    </row>
    <row r="561" spans="1:11" ht="12.75" x14ac:dyDescent="0.2">
      <c r="A561" s="14"/>
      <c r="B561" s="14"/>
      <c r="C561" s="14"/>
      <c r="D561" s="16"/>
      <c r="E561" s="16"/>
      <c r="F561" s="14"/>
      <c r="G561" s="14"/>
      <c r="H561" s="14"/>
      <c r="I561" s="15"/>
      <c r="J561" s="77"/>
      <c r="K561" s="92"/>
    </row>
    <row r="562" spans="1:11" ht="12.75" x14ac:dyDescent="0.2">
      <c r="A562" s="14"/>
      <c r="B562" s="14"/>
      <c r="C562" s="14"/>
      <c r="D562" s="16"/>
      <c r="E562" s="16"/>
      <c r="F562" s="14"/>
      <c r="G562" s="14"/>
      <c r="H562" s="14"/>
      <c r="I562" s="15"/>
      <c r="J562" s="77"/>
      <c r="K562" s="92"/>
    </row>
    <row r="563" spans="1:11" ht="12.75" x14ac:dyDescent="0.2">
      <c r="A563" s="14"/>
      <c r="B563" s="14"/>
      <c r="C563" s="14"/>
      <c r="D563" s="16"/>
      <c r="E563" s="16"/>
      <c r="F563" s="14"/>
      <c r="G563" s="14"/>
      <c r="H563" s="14"/>
      <c r="I563" s="15"/>
      <c r="J563" s="77"/>
      <c r="K563" s="92"/>
    </row>
    <row r="564" spans="1:11" ht="12.75" x14ac:dyDescent="0.2">
      <c r="A564" s="14"/>
      <c r="B564" s="14"/>
      <c r="C564" s="14"/>
      <c r="D564" s="16"/>
      <c r="E564" s="16"/>
      <c r="F564" s="14"/>
      <c r="G564" s="14"/>
      <c r="H564" s="14"/>
      <c r="I564" s="15"/>
      <c r="J564" s="77"/>
      <c r="K564" s="92"/>
    </row>
    <row r="565" spans="1:11" ht="12.75" x14ac:dyDescent="0.2">
      <c r="A565" s="14"/>
      <c r="B565" s="14"/>
      <c r="C565" s="14"/>
      <c r="D565" s="16"/>
      <c r="E565" s="16"/>
      <c r="F565" s="14"/>
      <c r="G565" s="14"/>
      <c r="H565" s="14"/>
      <c r="I565" s="15"/>
      <c r="J565" s="77"/>
      <c r="K565" s="92"/>
    </row>
    <row r="566" spans="1:11" ht="12.75" x14ac:dyDescent="0.2">
      <c r="A566" s="14"/>
      <c r="B566" s="14"/>
      <c r="C566" s="14"/>
      <c r="D566" s="16"/>
      <c r="E566" s="16"/>
      <c r="F566" s="14"/>
      <c r="G566" s="14"/>
      <c r="H566" s="14"/>
      <c r="I566" s="15"/>
      <c r="J566" s="77"/>
      <c r="K566" s="92"/>
    </row>
    <row r="567" spans="1:11" ht="12.75" x14ac:dyDescent="0.2">
      <c r="A567" s="14"/>
      <c r="B567" s="14"/>
      <c r="C567" s="14"/>
      <c r="D567" s="16"/>
      <c r="E567" s="16"/>
      <c r="F567" s="14"/>
      <c r="G567" s="14"/>
      <c r="H567" s="14"/>
      <c r="I567" s="15"/>
      <c r="J567" s="77"/>
      <c r="K567" s="92"/>
    </row>
    <row r="568" spans="1:11" ht="12.75" x14ac:dyDescent="0.2">
      <c r="A568" s="14"/>
      <c r="B568" s="14"/>
      <c r="C568" s="14"/>
      <c r="D568" s="16"/>
      <c r="E568" s="16"/>
      <c r="F568" s="14"/>
      <c r="G568" s="14"/>
      <c r="H568" s="14"/>
      <c r="I568" s="15"/>
      <c r="J568" s="77"/>
      <c r="K568" s="92"/>
    </row>
    <row r="569" spans="1:11" ht="12.75" x14ac:dyDescent="0.2">
      <c r="A569" s="14"/>
      <c r="B569" s="14"/>
      <c r="C569" s="14"/>
      <c r="D569" s="16"/>
      <c r="E569" s="16"/>
      <c r="F569" s="14"/>
      <c r="G569" s="14"/>
      <c r="H569" s="14"/>
      <c r="I569" s="15"/>
      <c r="J569" s="77"/>
      <c r="K569" s="92"/>
    </row>
    <row r="570" spans="1:11" ht="12.75" x14ac:dyDescent="0.2">
      <c r="A570" s="14"/>
      <c r="B570" s="14"/>
      <c r="C570" s="14"/>
      <c r="D570" s="16"/>
      <c r="E570" s="16"/>
      <c r="F570" s="14"/>
      <c r="G570" s="14"/>
      <c r="H570" s="14"/>
      <c r="I570" s="15"/>
      <c r="J570" s="77"/>
      <c r="K570" s="92"/>
    </row>
    <row r="571" spans="1:11" ht="12.75" x14ac:dyDescent="0.2">
      <c r="A571" s="14"/>
      <c r="B571" s="14"/>
      <c r="C571" s="14"/>
      <c r="D571" s="16"/>
      <c r="E571" s="16"/>
      <c r="F571" s="14"/>
      <c r="G571" s="14"/>
      <c r="H571" s="14"/>
      <c r="I571" s="15"/>
      <c r="J571" s="77"/>
      <c r="K571" s="92"/>
    </row>
    <row r="572" spans="1:11" ht="12.75" x14ac:dyDescent="0.2">
      <c r="A572" s="14"/>
      <c r="B572" s="14"/>
      <c r="C572" s="14"/>
      <c r="D572" s="16"/>
      <c r="E572" s="16"/>
      <c r="F572" s="14"/>
      <c r="G572" s="14"/>
      <c r="H572" s="14"/>
      <c r="I572" s="15"/>
      <c r="J572" s="77"/>
      <c r="K572" s="92"/>
    </row>
    <row r="573" spans="1:11" ht="12.75" x14ac:dyDescent="0.2">
      <c r="A573" s="14"/>
      <c r="B573" s="14"/>
      <c r="C573" s="14"/>
      <c r="D573" s="16"/>
      <c r="E573" s="16"/>
      <c r="F573" s="14"/>
      <c r="G573" s="14"/>
      <c r="H573" s="14"/>
      <c r="I573" s="15"/>
      <c r="J573" s="77"/>
      <c r="K573" s="92"/>
    </row>
    <row r="574" spans="1:11" ht="12.75" x14ac:dyDescent="0.2">
      <c r="A574" s="14"/>
      <c r="B574" s="14"/>
      <c r="C574" s="14"/>
      <c r="D574" s="16"/>
      <c r="E574" s="16"/>
      <c r="F574" s="14"/>
      <c r="G574" s="14"/>
      <c r="H574" s="14"/>
      <c r="I574" s="15"/>
      <c r="J574" s="77"/>
      <c r="K574" s="92"/>
    </row>
    <row r="575" spans="1:11" ht="12.75" x14ac:dyDescent="0.2">
      <c r="A575" s="14"/>
      <c r="B575" s="14"/>
      <c r="C575" s="14"/>
      <c r="D575" s="16"/>
      <c r="E575" s="16"/>
      <c r="F575" s="14"/>
      <c r="G575" s="14"/>
      <c r="H575" s="14"/>
      <c r="I575" s="15"/>
      <c r="J575" s="77"/>
      <c r="K575" s="92"/>
    </row>
    <row r="576" spans="1:11" ht="12.75" x14ac:dyDescent="0.2">
      <c r="A576" s="14"/>
      <c r="B576" s="14"/>
      <c r="C576" s="14"/>
      <c r="D576" s="16"/>
      <c r="E576" s="16"/>
      <c r="F576" s="14"/>
      <c r="G576" s="14"/>
      <c r="H576" s="14"/>
      <c r="I576" s="15"/>
      <c r="J576" s="77"/>
      <c r="K576" s="92"/>
    </row>
    <row r="577" spans="1:11" ht="12.75" x14ac:dyDescent="0.2">
      <c r="A577" s="14"/>
      <c r="B577" s="14"/>
      <c r="C577" s="14"/>
      <c r="D577" s="16"/>
      <c r="E577" s="16"/>
      <c r="F577" s="14"/>
      <c r="G577" s="14"/>
      <c r="H577" s="14"/>
      <c r="I577" s="15"/>
      <c r="J577" s="77"/>
      <c r="K577" s="92"/>
    </row>
    <row r="578" spans="1:11" ht="12.75" x14ac:dyDescent="0.2">
      <c r="A578" s="14"/>
      <c r="B578" s="14"/>
      <c r="C578" s="14"/>
      <c r="D578" s="16"/>
      <c r="E578" s="16"/>
      <c r="F578" s="14"/>
      <c r="G578" s="14"/>
      <c r="H578" s="14"/>
      <c r="I578" s="15"/>
      <c r="J578" s="77"/>
      <c r="K578" s="92"/>
    </row>
    <row r="579" spans="1:11" ht="12.75" x14ac:dyDescent="0.2">
      <c r="A579" s="14"/>
      <c r="B579" s="14"/>
      <c r="C579" s="14"/>
      <c r="D579" s="16"/>
      <c r="E579" s="16"/>
      <c r="F579" s="14"/>
      <c r="G579" s="14"/>
      <c r="H579" s="14"/>
      <c r="I579" s="15"/>
      <c r="J579" s="77"/>
      <c r="K579" s="92"/>
    </row>
    <row r="580" spans="1:11" ht="12.75" x14ac:dyDescent="0.2">
      <c r="A580" s="14"/>
      <c r="B580" s="14"/>
      <c r="C580" s="14"/>
      <c r="D580" s="16"/>
      <c r="E580" s="16"/>
      <c r="F580" s="14"/>
      <c r="G580" s="14"/>
      <c r="H580" s="14"/>
      <c r="I580" s="15"/>
      <c r="J580" s="77"/>
      <c r="K580" s="92"/>
    </row>
    <row r="581" spans="1:11" ht="12.75" x14ac:dyDescent="0.2">
      <c r="A581" s="14"/>
      <c r="B581" s="14"/>
      <c r="C581" s="14"/>
      <c r="D581" s="16"/>
      <c r="E581" s="16"/>
      <c r="F581" s="14"/>
      <c r="G581" s="14"/>
      <c r="H581" s="14"/>
      <c r="I581" s="15"/>
      <c r="J581" s="77"/>
      <c r="K581" s="92"/>
    </row>
    <row r="582" spans="1:11" ht="12.75" x14ac:dyDescent="0.2">
      <c r="A582" s="14"/>
      <c r="B582" s="14"/>
      <c r="C582" s="14"/>
      <c r="D582" s="16"/>
      <c r="E582" s="16"/>
      <c r="F582" s="14"/>
      <c r="G582" s="14"/>
      <c r="H582" s="14"/>
      <c r="I582" s="15"/>
      <c r="J582" s="77"/>
      <c r="K582" s="92"/>
    </row>
    <row r="583" spans="1:11" ht="12.75" x14ac:dyDescent="0.2">
      <c r="A583" s="14"/>
      <c r="B583" s="14"/>
      <c r="C583" s="14"/>
      <c r="D583" s="16"/>
      <c r="E583" s="16"/>
      <c r="F583" s="14"/>
      <c r="G583" s="14"/>
      <c r="H583" s="14"/>
      <c r="I583" s="15"/>
      <c r="J583" s="77"/>
      <c r="K583" s="92"/>
    </row>
    <row r="584" spans="1:11" ht="12.75" x14ac:dyDescent="0.2">
      <c r="A584" s="14"/>
      <c r="B584" s="14"/>
      <c r="C584" s="14"/>
      <c r="D584" s="16"/>
      <c r="E584" s="16"/>
      <c r="F584" s="14"/>
      <c r="G584" s="14"/>
      <c r="H584" s="14"/>
      <c r="I584" s="15"/>
      <c r="J584" s="77"/>
      <c r="K584" s="92"/>
    </row>
    <row r="585" spans="1:11" ht="12.75" x14ac:dyDescent="0.2">
      <c r="A585" s="14"/>
      <c r="B585" s="14"/>
      <c r="C585" s="14"/>
      <c r="D585" s="16"/>
      <c r="E585" s="16"/>
      <c r="F585" s="14"/>
      <c r="G585" s="14"/>
      <c r="H585" s="14"/>
      <c r="I585" s="15"/>
      <c r="J585" s="77"/>
      <c r="K585" s="92"/>
    </row>
    <row r="586" spans="1:11" ht="12.75" x14ac:dyDescent="0.2">
      <c r="A586" s="14"/>
      <c r="B586" s="14"/>
      <c r="C586" s="14"/>
      <c r="D586" s="16"/>
      <c r="E586" s="16"/>
      <c r="F586" s="14"/>
      <c r="G586" s="14"/>
      <c r="H586" s="14"/>
      <c r="I586" s="15"/>
      <c r="J586" s="77"/>
      <c r="K586" s="92"/>
    </row>
    <row r="587" spans="1:11" ht="12.75" x14ac:dyDescent="0.2">
      <c r="A587" s="14"/>
      <c r="B587" s="14"/>
      <c r="C587" s="14"/>
      <c r="D587" s="16"/>
      <c r="E587" s="16"/>
      <c r="F587" s="14"/>
      <c r="G587" s="14"/>
      <c r="H587" s="14"/>
      <c r="I587" s="15"/>
      <c r="J587" s="77"/>
      <c r="K587" s="92"/>
    </row>
    <row r="588" spans="1:11" ht="12.75" x14ac:dyDescent="0.2">
      <c r="A588" s="14"/>
      <c r="B588" s="14"/>
      <c r="C588" s="14"/>
      <c r="D588" s="16"/>
      <c r="E588" s="16"/>
      <c r="F588" s="14"/>
      <c r="G588" s="14"/>
      <c r="H588" s="14"/>
      <c r="I588" s="15"/>
      <c r="J588" s="77"/>
      <c r="K588" s="92"/>
    </row>
    <row r="589" spans="1:11" ht="12.75" x14ac:dyDescent="0.2">
      <c r="A589" s="14"/>
      <c r="B589" s="14"/>
      <c r="C589" s="14"/>
      <c r="D589" s="16"/>
      <c r="E589" s="16"/>
      <c r="F589" s="14"/>
      <c r="G589" s="14"/>
      <c r="H589" s="14"/>
      <c r="I589" s="15"/>
      <c r="J589" s="77"/>
      <c r="K589" s="92"/>
    </row>
    <row r="590" spans="1:11" ht="12.75" x14ac:dyDescent="0.2">
      <c r="A590" s="14"/>
      <c r="B590" s="14"/>
      <c r="C590" s="14"/>
      <c r="D590" s="16"/>
      <c r="E590" s="16"/>
      <c r="F590" s="14"/>
      <c r="G590" s="14"/>
      <c r="H590" s="14"/>
      <c r="I590" s="15"/>
      <c r="J590" s="77"/>
      <c r="K590" s="92"/>
    </row>
    <row r="591" spans="1:11" ht="12.75" x14ac:dyDescent="0.2">
      <c r="A591" s="14"/>
      <c r="B591" s="14"/>
      <c r="C591" s="14"/>
      <c r="D591" s="16"/>
      <c r="E591" s="16"/>
      <c r="F591" s="14"/>
      <c r="G591" s="14"/>
      <c r="H591" s="14"/>
      <c r="I591" s="15"/>
      <c r="J591" s="77"/>
      <c r="K591" s="92"/>
    </row>
    <row r="592" spans="1:11" ht="12.75" x14ac:dyDescent="0.2">
      <c r="A592" s="14"/>
      <c r="B592" s="14"/>
      <c r="C592" s="14"/>
      <c r="D592" s="16"/>
      <c r="E592" s="16"/>
      <c r="F592" s="14"/>
      <c r="G592" s="14"/>
      <c r="H592" s="14"/>
      <c r="I592" s="15"/>
      <c r="J592" s="77"/>
      <c r="K592" s="92"/>
    </row>
    <row r="593" spans="1:11" ht="12.75" x14ac:dyDescent="0.2">
      <c r="A593" s="14"/>
      <c r="B593" s="14"/>
      <c r="C593" s="14"/>
      <c r="D593" s="16"/>
      <c r="E593" s="16"/>
      <c r="F593" s="14"/>
      <c r="G593" s="14"/>
      <c r="H593" s="14"/>
      <c r="I593" s="15"/>
      <c r="J593" s="77"/>
      <c r="K593" s="92"/>
    </row>
    <row r="594" spans="1:11" ht="12.75" x14ac:dyDescent="0.2">
      <c r="A594" s="14"/>
      <c r="B594" s="14"/>
      <c r="C594" s="14"/>
      <c r="D594" s="16"/>
      <c r="E594" s="16"/>
      <c r="F594" s="14"/>
      <c r="G594" s="14"/>
      <c r="H594" s="14"/>
      <c r="I594" s="15"/>
      <c r="J594" s="77"/>
      <c r="K594" s="92"/>
    </row>
    <row r="595" spans="1:11" ht="12.75" x14ac:dyDescent="0.2">
      <c r="A595" s="14"/>
      <c r="B595" s="14"/>
      <c r="C595" s="14"/>
      <c r="D595" s="16"/>
      <c r="E595" s="16"/>
      <c r="F595" s="14"/>
      <c r="G595" s="14"/>
      <c r="H595" s="14"/>
      <c r="I595" s="15"/>
      <c r="J595" s="77"/>
      <c r="K595" s="92"/>
    </row>
    <row r="596" spans="1:11" ht="12.75" x14ac:dyDescent="0.2">
      <c r="A596" s="14"/>
      <c r="B596" s="14"/>
      <c r="C596" s="14"/>
      <c r="D596" s="16"/>
      <c r="E596" s="16"/>
      <c r="F596" s="14"/>
      <c r="G596" s="14"/>
      <c r="H596" s="14"/>
      <c r="I596" s="15"/>
      <c r="J596" s="77"/>
      <c r="K596" s="92"/>
    </row>
    <row r="597" spans="1:11" ht="12.75" x14ac:dyDescent="0.2">
      <c r="A597" s="14"/>
      <c r="B597" s="14"/>
      <c r="C597" s="14"/>
      <c r="D597" s="16"/>
      <c r="E597" s="16"/>
      <c r="F597" s="14"/>
      <c r="G597" s="14"/>
      <c r="H597" s="14"/>
      <c r="I597" s="15"/>
      <c r="J597" s="77"/>
      <c r="K597" s="92"/>
    </row>
    <row r="598" spans="1:11" ht="12.75" x14ac:dyDescent="0.2">
      <c r="A598" s="14"/>
      <c r="B598" s="14"/>
      <c r="C598" s="14"/>
      <c r="D598" s="16"/>
      <c r="E598" s="16"/>
      <c r="F598" s="14"/>
      <c r="G598" s="14"/>
      <c r="H598" s="14"/>
      <c r="I598" s="15"/>
      <c r="J598" s="77"/>
      <c r="K598" s="92"/>
    </row>
    <row r="599" spans="1:11" ht="12.75" x14ac:dyDescent="0.2">
      <c r="A599" s="14"/>
      <c r="B599" s="14"/>
      <c r="C599" s="14"/>
      <c r="D599" s="16"/>
      <c r="E599" s="16"/>
      <c r="F599" s="14"/>
      <c r="G599" s="14"/>
      <c r="H599" s="14"/>
      <c r="I599" s="15"/>
      <c r="J599" s="77"/>
      <c r="K599" s="92"/>
    </row>
    <row r="600" spans="1:11" ht="12.75" x14ac:dyDescent="0.2">
      <c r="A600" s="14"/>
      <c r="B600" s="14"/>
      <c r="C600" s="14"/>
      <c r="D600" s="16"/>
      <c r="E600" s="16"/>
      <c r="F600" s="14"/>
      <c r="G600" s="14"/>
      <c r="H600" s="14"/>
      <c r="I600" s="15"/>
      <c r="J600" s="77"/>
      <c r="K600" s="92"/>
    </row>
    <row r="601" spans="1:11" ht="12.75" x14ac:dyDescent="0.2">
      <c r="A601" s="14"/>
      <c r="B601" s="14"/>
      <c r="C601" s="14"/>
      <c r="D601" s="16"/>
      <c r="E601" s="16"/>
      <c r="F601" s="14"/>
      <c r="G601" s="14"/>
      <c r="H601" s="14"/>
      <c r="I601" s="15"/>
      <c r="J601" s="77"/>
      <c r="K601" s="92"/>
    </row>
    <row r="602" spans="1:11" ht="12.75" x14ac:dyDescent="0.2">
      <c r="A602" s="14"/>
      <c r="B602" s="14"/>
      <c r="C602" s="14"/>
      <c r="D602" s="16"/>
      <c r="E602" s="16"/>
      <c r="F602" s="14"/>
      <c r="G602" s="14"/>
      <c r="H602" s="14"/>
      <c r="I602" s="15"/>
      <c r="J602" s="77"/>
      <c r="K602" s="92"/>
    </row>
    <row r="603" spans="1:11" ht="12.75" x14ac:dyDescent="0.2">
      <c r="A603" s="14"/>
      <c r="B603" s="14"/>
      <c r="C603" s="14"/>
      <c r="D603" s="16"/>
      <c r="E603" s="16"/>
      <c r="F603" s="14"/>
      <c r="G603" s="14"/>
      <c r="H603" s="14"/>
      <c r="I603" s="15"/>
      <c r="J603" s="77"/>
      <c r="K603" s="92"/>
    </row>
    <row r="604" spans="1:11" ht="12.75" x14ac:dyDescent="0.2">
      <c r="A604" s="14"/>
      <c r="B604" s="14"/>
      <c r="C604" s="14"/>
      <c r="D604" s="16"/>
      <c r="E604" s="16"/>
      <c r="F604" s="14"/>
      <c r="G604" s="14"/>
      <c r="H604" s="14"/>
      <c r="I604" s="15"/>
      <c r="J604" s="77"/>
      <c r="K604" s="92"/>
    </row>
    <row r="605" spans="1:11" ht="12.75" x14ac:dyDescent="0.2">
      <c r="A605" s="14"/>
      <c r="B605" s="14"/>
      <c r="C605" s="14"/>
      <c r="D605" s="16"/>
      <c r="E605" s="16"/>
      <c r="F605" s="14"/>
      <c r="G605" s="14"/>
      <c r="H605" s="14"/>
      <c r="I605" s="15"/>
      <c r="J605" s="77"/>
      <c r="K605" s="92"/>
    </row>
    <row r="606" spans="1:11" ht="12.75" x14ac:dyDescent="0.2">
      <c r="A606" s="14"/>
      <c r="B606" s="14"/>
      <c r="C606" s="14"/>
      <c r="D606" s="16"/>
      <c r="E606" s="16"/>
      <c r="F606" s="14"/>
      <c r="G606" s="14"/>
      <c r="H606" s="14"/>
      <c r="I606" s="15"/>
      <c r="J606" s="77"/>
      <c r="K606" s="92"/>
    </row>
    <row r="607" spans="1:11" ht="12.75" x14ac:dyDescent="0.2">
      <c r="A607" s="14"/>
      <c r="B607" s="14"/>
      <c r="C607" s="14"/>
      <c r="D607" s="16"/>
      <c r="E607" s="16"/>
      <c r="F607" s="14"/>
      <c r="G607" s="14"/>
      <c r="H607" s="14"/>
      <c r="I607" s="15"/>
      <c r="J607" s="77"/>
      <c r="K607" s="92"/>
    </row>
    <row r="608" spans="1:11" ht="12.75" x14ac:dyDescent="0.2">
      <c r="A608" s="14"/>
      <c r="B608" s="14"/>
      <c r="C608" s="14"/>
      <c r="D608" s="16"/>
      <c r="E608" s="16"/>
      <c r="F608" s="14"/>
      <c r="G608" s="14"/>
      <c r="H608" s="14"/>
      <c r="I608" s="15"/>
      <c r="J608" s="77"/>
      <c r="K608" s="92"/>
    </row>
    <row r="609" spans="1:11" ht="12.75" x14ac:dyDescent="0.2">
      <c r="A609" s="14"/>
      <c r="B609" s="14"/>
      <c r="C609" s="14"/>
      <c r="D609" s="16"/>
      <c r="E609" s="16"/>
      <c r="F609" s="14"/>
      <c r="G609" s="14"/>
      <c r="H609" s="14"/>
      <c r="I609" s="15"/>
      <c r="J609" s="77"/>
      <c r="K609" s="92"/>
    </row>
    <row r="610" spans="1:11" ht="12.75" x14ac:dyDescent="0.2">
      <c r="A610" s="14"/>
      <c r="B610" s="14"/>
      <c r="C610" s="14"/>
      <c r="D610" s="16"/>
      <c r="E610" s="16"/>
      <c r="F610" s="14"/>
      <c r="G610" s="14"/>
      <c r="H610" s="14"/>
      <c r="I610" s="15"/>
      <c r="J610" s="77"/>
      <c r="K610" s="92"/>
    </row>
    <row r="611" spans="1:11" ht="12.75" x14ac:dyDescent="0.2">
      <c r="A611" s="14"/>
      <c r="B611" s="14"/>
      <c r="C611" s="14"/>
      <c r="D611" s="16"/>
      <c r="E611" s="16"/>
      <c r="F611" s="14"/>
      <c r="G611" s="14"/>
      <c r="H611" s="14"/>
      <c r="I611" s="15"/>
      <c r="J611" s="77"/>
      <c r="K611" s="92"/>
    </row>
    <row r="612" spans="1:11" ht="12.75" x14ac:dyDescent="0.2">
      <c r="A612" s="14"/>
      <c r="B612" s="14"/>
      <c r="C612" s="14"/>
      <c r="D612" s="16"/>
      <c r="E612" s="16"/>
      <c r="F612" s="14"/>
      <c r="G612" s="14"/>
      <c r="H612" s="14"/>
      <c r="I612" s="15"/>
      <c r="J612" s="77"/>
      <c r="K612" s="92"/>
    </row>
    <row r="613" spans="1:11" ht="12.75" x14ac:dyDescent="0.2">
      <c r="A613" s="14"/>
      <c r="B613" s="14"/>
      <c r="C613" s="14"/>
      <c r="D613" s="16"/>
      <c r="E613" s="16"/>
      <c r="F613" s="14"/>
      <c r="G613" s="14"/>
      <c r="H613" s="14"/>
      <c r="I613" s="15"/>
      <c r="J613" s="77"/>
      <c r="K613" s="92"/>
    </row>
    <row r="614" spans="1:11" ht="12.75" x14ac:dyDescent="0.2">
      <c r="A614" s="14"/>
      <c r="B614" s="14"/>
      <c r="C614" s="14"/>
      <c r="D614" s="16"/>
      <c r="E614" s="16"/>
      <c r="F614" s="14"/>
      <c r="G614" s="14"/>
      <c r="H614" s="14"/>
      <c r="I614" s="15"/>
      <c r="J614" s="77"/>
      <c r="K614" s="92"/>
    </row>
    <row r="615" spans="1:11" ht="12.75" x14ac:dyDescent="0.2">
      <c r="A615" s="14"/>
      <c r="B615" s="14"/>
      <c r="C615" s="14"/>
      <c r="D615" s="16"/>
      <c r="E615" s="16"/>
      <c r="F615" s="14"/>
      <c r="G615" s="14"/>
      <c r="H615" s="14"/>
      <c r="I615" s="15"/>
      <c r="J615" s="77"/>
      <c r="K615" s="92"/>
    </row>
    <row r="616" spans="1:11" ht="12.75" x14ac:dyDescent="0.2">
      <c r="A616" s="14"/>
      <c r="B616" s="14"/>
      <c r="C616" s="14"/>
      <c r="D616" s="16"/>
      <c r="E616" s="16"/>
      <c r="F616" s="14"/>
      <c r="G616" s="14"/>
      <c r="H616" s="14"/>
      <c r="I616" s="15"/>
      <c r="J616" s="77"/>
      <c r="K616" s="92"/>
    </row>
    <row r="617" spans="1:11" ht="12.75" x14ac:dyDescent="0.2">
      <c r="A617" s="14"/>
      <c r="B617" s="14"/>
      <c r="C617" s="14"/>
      <c r="D617" s="16"/>
      <c r="E617" s="16"/>
      <c r="F617" s="14"/>
      <c r="G617" s="14"/>
      <c r="H617" s="14"/>
      <c r="I617" s="15"/>
      <c r="J617" s="77"/>
      <c r="K617" s="92"/>
    </row>
    <row r="618" spans="1:11" ht="12.75" x14ac:dyDescent="0.2">
      <c r="A618" s="14"/>
      <c r="B618" s="14"/>
      <c r="C618" s="14"/>
      <c r="D618" s="16"/>
      <c r="E618" s="16"/>
      <c r="F618" s="14"/>
      <c r="G618" s="14"/>
      <c r="H618" s="14"/>
      <c r="I618" s="15"/>
      <c r="J618" s="77"/>
      <c r="K618" s="92"/>
    </row>
    <row r="619" spans="1:11" ht="12.75" x14ac:dyDescent="0.2">
      <c r="A619" s="14"/>
      <c r="B619" s="14"/>
      <c r="C619" s="14"/>
      <c r="D619" s="16"/>
      <c r="E619" s="16"/>
      <c r="F619" s="14"/>
      <c r="G619" s="14"/>
      <c r="H619" s="14"/>
      <c r="I619" s="15"/>
      <c r="J619" s="77"/>
      <c r="K619" s="92"/>
    </row>
    <row r="620" spans="1:11" ht="12.75" x14ac:dyDescent="0.2">
      <c r="A620" s="14"/>
      <c r="B620" s="14"/>
      <c r="C620" s="14"/>
      <c r="D620" s="16"/>
      <c r="E620" s="16"/>
      <c r="F620" s="14"/>
      <c r="G620" s="14"/>
      <c r="H620" s="14"/>
      <c r="I620" s="15"/>
      <c r="J620" s="77"/>
      <c r="K620" s="92"/>
    </row>
    <row r="621" spans="1:11" ht="12.75" x14ac:dyDescent="0.2">
      <c r="A621" s="14"/>
      <c r="B621" s="14"/>
      <c r="C621" s="14"/>
      <c r="D621" s="16"/>
      <c r="E621" s="16"/>
      <c r="F621" s="14"/>
      <c r="G621" s="14"/>
      <c r="H621" s="14"/>
      <c r="I621" s="15"/>
      <c r="J621" s="77"/>
      <c r="K621" s="92"/>
    </row>
    <row r="622" spans="1:11" ht="12.75" x14ac:dyDescent="0.2">
      <c r="A622" s="14"/>
      <c r="B622" s="14"/>
      <c r="C622" s="14"/>
      <c r="D622" s="16"/>
      <c r="E622" s="16"/>
      <c r="F622" s="14"/>
      <c r="G622" s="14"/>
      <c r="H622" s="14"/>
      <c r="I622" s="15"/>
      <c r="J622" s="77"/>
      <c r="K622" s="92"/>
    </row>
    <row r="623" spans="1:11" ht="12.75" x14ac:dyDescent="0.2">
      <c r="A623" s="14"/>
      <c r="B623" s="14"/>
      <c r="C623" s="14"/>
      <c r="D623" s="16"/>
      <c r="E623" s="16"/>
      <c r="F623" s="14"/>
      <c r="G623" s="14"/>
      <c r="H623" s="14"/>
      <c r="I623" s="15"/>
      <c r="J623" s="77"/>
      <c r="K623" s="92"/>
    </row>
    <row r="624" spans="1:11" ht="12.75" x14ac:dyDescent="0.2">
      <c r="A624" s="14"/>
      <c r="B624" s="14"/>
      <c r="C624" s="14"/>
      <c r="D624" s="16"/>
      <c r="E624" s="16"/>
      <c r="F624" s="14"/>
      <c r="G624" s="14"/>
      <c r="H624" s="14"/>
      <c r="I624" s="15"/>
      <c r="J624" s="77"/>
      <c r="K624" s="92"/>
    </row>
    <row r="625" spans="1:11" ht="12.75" x14ac:dyDescent="0.2">
      <c r="A625" s="14"/>
      <c r="B625" s="14"/>
      <c r="C625" s="14"/>
      <c r="D625" s="16"/>
      <c r="E625" s="16"/>
      <c r="F625" s="14"/>
      <c r="G625" s="14"/>
      <c r="H625" s="14"/>
      <c r="I625" s="15"/>
      <c r="J625" s="77"/>
      <c r="K625" s="92"/>
    </row>
    <row r="626" spans="1:11" ht="12.75" x14ac:dyDescent="0.2">
      <c r="A626" s="14"/>
      <c r="B626" s="14"/>
      <c r="C626" s="14"/>
      <c r="D626" s="16"/>
      <c r="E626" s="16"/>
      <c r="F626" s="14"/>
      <c r="G626" s="14"/>
      <c r="H626" s="14"/>
      <c r="I626" s="15"/>
      <c r="J626" s="77"/>
      <c r="K626" s="92"/>
    </row>
    <row r="627" spans="1:11" ht="12.75" x14ac:dyDescent="0.2">
      <c r="A627" s="14"/>
      <c r="B627" s="14"/>
      <c r="C627" s="14"/>
      <c r="D627" s="16"/>
      <c r="E627" s="16"/>
      <c r="F627" s="14"/>
      <c r="G627" s="14"/>
      <c r="H627" s="14"/>
      <c r="I627" s="15"/>
      <c r="J627" s="77"/>
      <c r="K627" s="92"/>
    </row>
    <row r="628" spans="1:11" ht="12.75" x14ac:dyDescent="0.2">
      <c r="A628" s="14"/>
      <c r="B628" s="14"/>
      <c r="C628" s="14"/>
      <c r="D628" s="16"/>
      <c r="E628" s="16"/>
      <c r="F628" s="14"/>
      <c r="G628" s="14"/>
      <c r="H628" s="14"/>
      <c r="I628" s="15"/>
      <c r="J628" s="77"/>
      <c r="K628" s="92"/>
    </row>
    <row r="629" spans="1:11" ht="12.75" x14ac:dyDescent="0.2">
      <c r="A629" s="14"/>
      <c r="B629" s="14"/>
      <c r="C629" s="14"/>
      <c r="D629" s="16"/>
      <c r="E629" s="16"/>
      <c r="F629" s="14"/>
      <c r="G629" s="14"/>
      <c r="H629" s="14"/>
      <c r="I629" s="15"/>
      <c r="J629" s="77"/>
      <c r="K629" s="92"/>
    </row>
    <row r="630" spans="1:11" ht="12.75" x14ac:dyDescent="0.2">
      <c r="A630" s="14"/>
      <c r="B630" s="14"/>
      <c r="C630" s="14"/>
      <c r="D630" s="16"/>
      <c r="E630" s="16"/>
      <c r="F630" s="14"/>
      <c r="G630" s="14"/>
      <c r="H630" s="14"/>
      <c r="I630" s="15"/>
      <c r="J630" s="77"/>
      <c r="K630" s="92"/>
    </row>
    <row r="631" spans="1:11" ht="12.75" x14ac:dyDescent="0.2">
      <c r="A631" s="14"/>
      <c r="B631" s="14"/>
      <c r="C631" s="14"/>
      <c r="D631" s="16"/>
      <c r="E631" s="16"/>
      <c r="F631" s="14"/>
      <c r="G631" s="14"/>
      <c r="H631" s="14"/>
      <c r="I631" s="15"/>
      <c r="J631" s="77"/>
      <c r="K631" s="92"/>
    </row>
    <row r="632" spans="1:11" ht="12.75" x14ac:dyDescent="0.2">
      <c r="A632" s="14"/>
      <c r="B632" s="14"/>
      <c r="C632" s="14"/>
      <c r="D632" s="16"/>
      <c r="E632" s="16"/>
      <c r="F632" s="14"/>
      <c r="G632" s="14"/>
      <c r="H632" s="14"/>
      <c r="I632" s="15"/>
      <c r="J632" s="77"/>
      <c r="K632" s="92"/>
    </row>
    <row r="633" spans="1:11" ht="12.75" x14ac:dyDescent="0.2">
      <c r="A633" s="14"/>
      <c r="B633" s="14"/>
      <c r="C633" s="14"/>
      <c r="D633" s="16"/>
      <c r="E633" s="16"/>
      <c r="F633" s="14"/>
      <c r="G633" s="14"/>
      <c r="H633" s="14"/>
      <c r="I633" s="15"/>
      <c r="J633" s="77"/>
      <c r="K633" s="92"/>
    </row>
    <row r="634" spans="1:11" ht="12.75" x14ac:dyDescent="0.2">
      <c r="A634" s="14"/>
      <c r="B634" s="14"/>
      <c r="C634" s="14"/>
      <c r="D634" s="16"/>
      <c r="E634" s="16"/>
      <c r="F634" s="14"/>
      <c r="G634" s="14"/>
      <c r="H634" s="14"/>
      <c r="I634" s="15"/>
      <c r="J634" s="77"/>
      <c r="K634" s="92"/>
    </row>
    <row r="635" spans="1:11" ht="12.75" x14ac:dyDescent="0.2">
      <c r="A635" s="14"/>
      <c r="B635" s="14"/>
      <c r="C635" s="14"/>
      <c r="D635" s="16"/>
      <c r="E635" s="16"/>
      <c r="F635" s="14"/>
      <c r="G635" s="14"/>
      <c r="H635" s="14"/>
      <c r="I635" s="15"/>
      <c r="J635" s="77"/>
      <c r="K635" s="92"/>
    </row>
    <row r="636" spans="1:11" ht="12.75" x14ac:dyDescent="0.2">
      <c r="A636" s="14"/>
      <c r="B636" s="14"/>
      <c r="C636" s="14"/>
      <c r="D636" s="16"/>
      <c r="E636" s="16"/>
      <c r="F636" s="14"/>
      <c r="G636" s="14"/>
      <c r="H636" s="14"/>
      <c r="I636" s="15"/>
      <c r="J636" s="77"/>
      <c r="K636" s="92"/>
    </row>
    <row r="637" spans="1:11" ht="12.75" x14ac:dyDescent="0.2">
      <c r="A637" s="14"/>
      <c r="B637" s="14"/>
      <c r="C637" s="14"/>
      <c r="D637" s="16"/>
      <c r="E637" s="16"/>
      <c r="F637" s="14"/>
      <c r="G637" s="14"/>
      <c r="H637" s="14"/>
      <c r="I637" s="15"/>
      <c r="J637" s="77"/>
      <c r="K637" s="92"/>
    </row>
    <row r="638" spans="1:11" ht="12.75" x14ac:dyDescent="0.2">
      <c r="A638" s="14"/>
      <c r="B638" s="14"/>
      <c r="C638" s="14"/>
      <c r="D638" s="16"/>
      <c r="E638" s="16"/>
      <c r="F638" s="14"/>
      <c r="G638" s="14"/>
      <c r="H638" s="14"/>
      <c r="I638" s="15"/>
      <c r="J638" s="77"/>
      <c r="K638" s="92"/>
    </row>
    <row r="639" spans="1:11" ht="12.75" x14ac:dyDescent="0.2">
      <c r="A639" s="14"/>
      <c r="B639" s="14"/>
      <c r="C639" s="14"/>
      <c r="D639" s="16"/>
      <c r="E639" s="16"/>
      <c r="F639" s="14"/>
      <c r="G639" s="14"/>
      <c r="H639" s="14"/>
      <c r="I639" s="15"/>
      <c r="J639" s="77"/>
      <c r="K639" s="92"/>
    </row>
    <row r="640" spans="1:11" ht="12.75" x14ac:dyDescent="0.2">
      <c r="A640" s="14"/>
      <c r="B640" s="14"/>
      <c r="C640" s="14"/>
      <c r="D640" s="16"/>
      <c r="E640" s="16"/>
      <c r="F640" s="14"/>
      <c r="G640" s="14"/>
      <c r="H640" s="14"/>
      <c r="I640" s="15"/>
      <c r="J640" s="77"/>
      <c r="K640" s="92"/>
    </row>
    <row r="641" spans="1:11" ht="12.75" x14ac:dyDescent="0.2">
      <c r="A641" s="14"/>
      <c r="B641" s="14"/>
      <c r="C641" s="14"/>
      <c r="D641" s="16"/>
      <c r="E641" s="16"/>
      <c r="F641" s="14"/>
      <c r="G641" s="14"/>
      <c r="H641" s="14"/>
      <c r="I641" s="15"/>
      <c r="J641" s="77"/>
      <c r="K641" s="92"/>
    </row>
    <row r="642" spans="1:11" ht="12.75" x14ac:dyDescent="0.2">
      <c r="A642" s="14"/>
      <c r="B642" s="14"/>
      <c r="C642" s="14"/>
      <c r="D642" s="16"/>
      <c r="E642" s="16"/>
      <c r="F642" s="14"/>
      <c r="G642" s="14"/>
      <c r="H642" s="14"/>
      <c r="I642" s="15"/>
      <c r="J642" s="77"/>
      <c r="K642" s="92"/>
    </row>
    <row r="643" spans="1:11" ht="12.75" x14ac:dyDescent="0.2">
      <c r="A643" s="14"/>
      <c r="B643" s="14"/>
      <c r="C643" s="14"/>
      <c r="D643" s="16"/>
      <c r="E643" s="16"/>
      <c r="F643" s="14"/>
      <c r="G643" s="14"/>
      <c r="H643" s="14"/>
      <c r="I643" s="15"/>
      <c r="J643" s="77"/>
      <c r="K643" s="92"/>
    </row>
    <row r="644" spans="1:11" ht="12.75" x14ac:dyDescent="0.2">
      <c r="A644" s="14"/>
      <c r="B644" s="14"/>
      <c r="C644" s="14"/>
      <c r="D644" s="16"/>
      <c r="E644" s="16"/>
      <c r="F644" s="14"/>
      <c r="G644" s="14"/>
      <c r="H644" s="14"/>
      <c r="I644" s="15"/>
      <c r="J644" s="77"/>
      <c r="K644" s="92"/>
    </row>
    <row r="645" spans="1:11" ht="12.75" x14ac:dyDescent="0.2">
      <c r="A645" s="14"/>
      <c r="B645" s="14"/>
      <c r="C645" s="14"/>
      <c r="D645" s="16"/>
      <c r="E645" s="16"/>
      <c r="F645" s="14"/>
      <c r="G645" s="14"/>
      <c r="H645" s="14"/>
      <c r="I645" s="15"/>
      <c r="J645" s="77"/>
      <c r="K645" s="92"/>
    </row>
    <row r="646" spans="1:11" ht="12.75" x14ac:dyDescent="0.2">
      <c r="A646" s="14"/>
      <c r="B646" s="14"/>
      <c r="C646" s="14"/>
      <c r="D646" s="16"/>
      <c r="E646" s="16"/>
      <c r="F646" s="14"/>
      <c r="G646" s="14"/>
      <c r="H646" s="14"/>
      <c r="I646" s="15"/>
      <c r="J646" s="77"/>
      <c r="K646" s="92"/>
    </row>
    <row r="647" spans="1:11" ht="12.75" x14ac:dyDescent="0.2">
      <c r="A647" s="14"/>
      <c r="B647" s="14"/>
      <c r="C647" s="14"/>
      <c r="D647" s="16"/>
      <c r="E647" s="16"/>
      <c r="F647" s="14"/>
      <c r="G647" s="14"/>
      <c r="H647" s="14"/>
      <c r="I647" s="15"/>
      <c r="J647" s="77"/>
      <c r="K647" s="92"/>
    </row>
    <row r="648" spans="1:11" ht="12.75" x14ac:dyDescent="0.2">
      <c r="A648" s="14"/>
      <c r="B648" s="14"/>
      <c r="C648" s="14"/>
      <c r="D648" s="16"/>
      <c r="E648" s="16"/>
      <c r="F648" s="14"/>
      <c r="G648" s="14"/>
      <c r="H648" s="14"/>
      <c r="I648" s="15"/>
      <c r="J648" s="77"/>
      <c r="K648" s="92"/>
    </row>
    <row r="649" spans="1:11" ht="12.75" x14ac:dyDescent="0.2">
      <c r="A649" s="14"/>
      <c r="B649" s="14"/>
      <c r="C649" s="14"/>
      <c r="D649" s="16"/>
      <c r="E649" s="16"/>
      <c r="F649" s="14"/>
      <c r="G649" s="14"/>
      <c r="H649" s="14"/>
      <c r="I649" s="15"/>
      <c r="J649" s="77"/>
      <c r="K649" s="92"/>
    </row>
    <row r="650" spans="1:11" ht="12.75" x14ac:dyDescent="0.2">
      <c r="A650" s="14"/>
      <c r="B650" s="14"/>
      <c r="C650" s="14"/>
      <c r="D650" s="16"/>
      <c r="E650" s="16"/>
      <c r="F650" s="14"/>
      <c r="G650" s="14"/>
      <c r="H650" s="14"/>
      <c r="I650" s="15"/>
      <c r="J650" s="77"/>
      <c r="K650" s="92"/>
    </row>
    <row r="651" spans="1:11" ht="12.75" x14ac:dyDescent="0.2">
      <c r="A651" s="14"/>
      <c r="B651" s="14"/>
      <c r="C651" s="14"/>
      <c r="D651" s="16"/>
      <c r="E651" s="16"/>
      <c r="F651" s="14"/>
      <c r="G651" s="14"/>
      <c r="H651" s="14"/>
      <c r="I651" s="15"/>
      <c r="J651" s="77"/>
      <c r="K651" s="92"/>
    </row>
    <row r="652" spans="1:11" ht="12.75" x14ac:dyDescent="0.2">
      <c r="A652" s="14"/>
      <c r="B652" s="14"/>
      <c r="C652" s="14"/>
      <c r="D652" s="16"/>
      <c r="E652" s="16"/>
      <c r="F652" s="14"/>
      <c r="G652" s="14"/>
      <c r="H652" s="14"/>
      <c r="I652" s="15"/>
      <c r="J652" s="77"/>
      <c r="K652" s="92"/>
    </row>
    <row r="653" spans="1:11" ht="12.75" x14ac:dyDescent="0.2">
      <c r="A653" s="14"/>
      <c r="B653" s="14"/>
      <c r="C653" s="14"/>
      <c r="D653" s="16"/>
      <c r="E653" s="16"/>
      <c r="F653" s="14"/>
      <c r="G653" s="14"/>
      <c r="H653" s="14"/>
      <c r="I653" s="15"/>
      <c r="J653" s="77"/>
      <c r="K653" s="92"/>
    </row>
    <row r="654" spans="1:11" ht="12.75" x14ac:dyDescent="0.2">
      <c r="A654" s="14"/>
      <c r="B654" s="14"/>
      <c r="C654" s="14"/>
      <c r="D654" s="16"/>
      <c r="E654" s="16"/>
      <c r="F654" s="14"/>
      <c r="G654" s="14"/>
      <c r="H654" s="14"/>
      <c r="I654" s="15"/>
      <c r="J654" s="77"/>
      <c r="K654" s="92"/>
    </row>
    <row r="655" spans="1:11" ht="12.75" x14ac:dyDescent="0.2">
      <c r="A655" s="14"/>
      <c r="B655" s="14"/>
      <c r="C655" s="14"/>
      <c r="D655" s="16"/>
      <c r="E655" s="16"/>
      <c r="F655" s="14"/>
      <c r="G655" s="14"/>
      <c r="H655" s="14"/>
      <c r="I655" s="15"/>
      <c r="J655" s="77"/>
      <c r="K655" s="92"/>
    </row>
    <row r="656" spans="1:11" ht="12.75" x14ac:dyDescent="0.2">
      <c r="A656" s="14"/>
      <c r="B656" s="14"/>
      <c r="C656" s="14"/>
      <c r="D656" s="16"/>
      <c r="E656" s="16"/>
      <c r="F656" s="14"/>
      <c r="G656" s="14"/>
      <c r="H656" s="14"/>
      <c r="I656" s="15"/>
      <c r="J656" s="77"/>
      <c r="K656" s="92"/>
    </row>
    <row r="657" spans="1:11" ht="12.75" x14ac:dyDescent="0.2">
      <c r="A657" s="14"/>
      <c r="B657" s="14"/>
      <c r="C657" s="14"/>
      <c r="D657" s="16"/>
      <c r="E657" s="16"/>
      <c r="F657" s="14"/>
      <c r="G657" s="14"/>
      <c r="H657" s="14"/>
      <c r="I657" s="15"/>
      <c r="J657" s="77"/>
      <c r="K657" s="92"/>
    </row>
    <row r="658" spans="1:11" ht="12.75" x14ac:dyDescent="0.2">
      <c r="A658" s="14"/>
      <c r="B658" s="14"/>
      <c r="C658" s="14"/>
      <c r="D658" s="16"/>
      <c r="E658" s="16"/>
      <c r="F658" s="14"/>
      <c r="G658" s="14"/>
      <c r="H658" s="14"/>
      <c r="I658" s="15"/>
      <c r="J658" s="77"/>
      <c r="K658" s="92"/>
    </row>
    <row r="659" spans="1:11" ht="12.75" x14ac:dyDescent="0.2">
      <c r="A659" s="14"/>
      <c r="B659" s="14"/>
      <c r="C659" s="14"/>
      <c r="D659" s="16"/>
      <c r="E659" s="16"/>
      <c r="F659" s="14"/>
      <c r="G659" s="14"/>
      <c r="H659" s="14"/>
      <c r="I659" s="15"/>
      <c r="J659" s="77"/>
      <c r="K659" s="92"/>
    </row>
    <row r="660" spans="1:11" ht="12.75" x14ac:dyDescent="0.2">
      <c r="A660" s="14"/>
      <c r="B660" s="14"/>
      <c r="C660" s="14"/>
      <c r="D660" s="16"/>
      <c r="E660" s="16"/>
      <c r="F660" s="14"/>
      <c r="G660" s="14"/>
      <c r="H660" s="14"/>
      <c r="I660" s="15"/>
      <c r="J660" s="77"/>
      <c r="K660" s="92"/>
    </row>
    <row r="661" spans="1:11" ht="12.75" x14ac:dyDescent="0.2">
      <c r="A661" s="14"/>
      <c r="B661" s="14"/>
      <c r="C661" s="14"/>
      <c r="D661" s="16"/>
      <c r="E661" s="16"/>
      <c r="F661" s="14"/>
      <c r="G661" s="14"/>
      <c r="H661" s="14"/>
      <c r="I661" s="15"/>
      <c r="J661" s="77"/>
      <c r="K661" s="92"/>
    </row>
    <row r="662" spans="1:11" ht="12.75" x14ac:dyDescent="0.2">
      <c r="A662" s="14"/>
      <c r="B662" s="14"/>
      <c r="C662" s="14"/>
      <c r="D662" s="16"/>
      <c r="E662" s="16"/>
      <c r="F662" s="14"/>
      <c r="G662" s="14"/>
      <c r="H662" s="14"/>
      <c r="I662" s="15"/>
      <c r="J662" s="77"/>
      <c r="K662" s="92"/>
    </row>
    <row r="663" spans="1:11" ht="12.75" x14ac:dyDescent="0.2">
      <c r="A663" s="14"/>
      <c r="B663" s="14"/>
      <c r="C663" s="14"/>
      <c r="D663" s="16"/>
      <c r="E663" s="16"/>
      <c r="F663" s="14"/>
      <c r="G663" s="14"/>
      <c r="H663" s="14"/>
      <c r="I663" s="15"/>
      <c r="J663" s="77"/>
      <c r="K663" s="92"/>
    </row>
    <row r="664" spans="1:11" ht="12.75" x14ac:dyDescent="0.2">
      <c r="A664" s="14"/>
      <c r="B664" s="14"/>
      <c r="C664" s="14"/>
      <c r="D664" s="16"/>
      <c r="E664" s="16"/>
      <c r="F664" s="14"/>
      <c r="G664" s="14"/>
      <c r="H664" s="14"/>
      <c r="I664" s="15"/>
      <c r="J664" s="77"/>
      <c r="K664" s="92"/>
    </row>
    <row r="665" spans="1:11" ht="12.75" x14ac:dyDescent="0.2">
      <c r="A665" s="14"/>
      <c r="B665" s="14"/>
      <c r="C665" s="14"/>
      <c r="D665" s="16"/>
      <c r="E665" s="16"/>
      <c r="F665" s="14"/>
      <c r="G665" s="14"/>
      <c r="H665" s="14"/>
      <c r="I665" s="15"/>
      <c r="J665" s="77"/>
      <c r="K665" s="92"/>
    </row>
    <row r="666" spans="1:11" ht="12.75" x14ac:dyDescent="0.2">
      <c r="A666" s="14"/>
      <c r="B666" s="14"/>
      <c r="C666" s="14"/>
      <c r="D666" s="16"/>
      <c r="E666" s="16"/>
      <c r="F666" s="14"/>
      <c r="G666" s="14"/>
      <c r="H666" s="14"/>
      <c r="I666" s="15"/>
      <c r="J666" s="77"/>
      <c r="K666" s="92"/>
    </row>
    <row r="667" spans="1:11" ht="12.75" x14ac:dyDescent="0.2">
      <c r="A667" s="14"/>
      <c r="B667" s="14"/>
      <c r="C667" s="14"/>
      <c r="D667" s="16"/>
      <c r="E667" s="16"/>
      <c r="F667" s="14"/>
      <c r="G667" s="14"/>
      <c r="H667" s="14"/>
      <c r="I667" s="15"/>
      <c r="J667" s="77"/>
      <c r="K667" s="92"/>
    </row>
    <row r="668" spans="1:11" ht="12.75" x14ac:dyDescent="0.2">
      <c r="A668" s="14"/>
      <c r="B668" s="14"/>
      <c r="C668" s="14"/>
      <c r="D668" s="16"/>
      <c r="E668" s="16"/>
      <c r="F668" s="14"/>
      <c r="G668" s="14"/>
      <c r="H668" s="14"/>
      <c r="I668" s="15"/>
      <c r="J668" s="77"/>
      <c r="K668" s="92"/>
    </row>
    <row r="669" spans="1:11" ht="12.75" x14ac:dyDescent="0.2">
      <c r="A669" s="14"/>
      <c r="B669" s="14"/>
      <c r="C669" s="14"/>
      <c r="D669" s="16"/>
      <c r="E669" s="16"/>
      <c r="F669" s="14"/>
      <c r="G669" s="14"/>
      <c r="H669" s="14"/>
      <c r="I669" s="15"/>
      <c r="J669" s="77"/>
      <c r="K669" s="92"/>
    </row>
    <row r="670" spans="1:11" ht="12.75" x14ac:dyDescent="0.2">
      <c r="A670" s="14"/>
      <c r="B670" s="14"/>
      <c r="C670" s="14"/>
      <c r="D670" s="16"/>
      <c r="E670" s="16"/>
      <c r="F670" s="14"/>
      <c r="G670" s="14"/>
      <c r="H670" s="14"/>
      <c r="I670" s="15"/>
      <c r="J670" s="77"/>
      <c r="K670" s="92"/>
    </row>
    <row r="671" spans="1:11" ht="12.75" x14ac:dyDescent="0.2">
      <c r="A671" s="14"/>
      <c r="B671" s="14"/>
      <c r="C671" s="14"/>
      <c r="D671" s="16"/>
      <c r="E671" s="16"/>
      <c r="F671" s="14"/>
      <c r="G671" s="14"/>
      <c r="H671" s="14"/>
      <c r="I671" s="15"/>
      <c r="J671" s="77"/>
      <c r="K671" s="92"/>
    </row>
    <row r="672" spans="1:11" ht="12.75" x14ac:dyDescent="0.2">
      <c r="A672" s="14"/>
      <c r="B672" s="14"/>
      <c r="C672" s="14"/>
      <c r="D672" s="16"/>
      <c r="E672" s="16"/>
      <c r="F672" s="14"/>
      <c r="G672" s="14"/>
      <c r="H672" s="14"/>
      <c r="I672" s="15"/>
      <c r="J672" s="77"/>
      <c r="K672" s="92"/>
    </row>
    <row r="673" spans="1:11" ht="12.75" x14ac:dyDescent="0.2">
      <c r="A673" s="14"/>
      <c r="B673" s="14"/>
      <c r="C673" s="14"/>
      <c r="D673" s="16"/>
      <c r="E673" s="16"/>
      <c r="F673" s="14"/>
      <c r="G673" s="14"/>
      <c r="H673" s="14"/>
      <c r="I673" s="15"/>
      <c r="J673" s="77"/>
      <c r="K673" s="92"/>
    </row>
    <row r="674" spans="1:11" ht="12.75" x14ac:dyDescent="0.2">
      <c r="A674" s="14"/>
      <c r="B674" s="14"/>
      <c r="C674" s="14"/>
      <c r="D674" s="16"/>
      <c r="E674" s="16"/>
      <c r="F674" s="14"/>
      <c r="G674" s="14"/>
      <c r="H674" s="14"/>
      <c r="I674" s="15"/>
      <c r="J674" s="77"/>
      <c r="K674" s="92"/>
    </row>
    <row r="675" spans="1:11" ht="12.75" x14ac:dyDescent="0.2">
      <c r="A675" s="14"/>
      <c r="B675" s="14"/>
      <c r="C675" s="14"/>
      <c r="D675" s="16"/>
      <c r="E675" s="16"/>
      <c r="F675" s="14"/>
      <c r="G675" s="14"/>
      <c r="H675" s="14"/>
      <c r="I675" s="15"/>
      <c r="J675" s="77"/>
      <c r="K675" s="92"/>
    </row>
    <row r="676" spans="1:11" ht="12.75" x14ac:dyDescent="0.2">
      <c r="A676" s="14"/>
      <c r="B676" s="14"/>
      <c r="C676" s="14"/>
      <c r="D676" s="16"/>
      <c r="E676" s="16"/>
      <c r="F676" s="14"/>
      <c r="G676" s="14"/>
      <c r="H676" s="14"/>
      <c r="I676" s="15"/>
      <c r="J676" s="77"/>
      <c r="K676" s="92"/>
    </row>
    <row r="677" spans="1:11" ht="12.75" x14ac:dyDescent="0.2">
      <c r="A677" s="14"/>
      <c r="B677" s="14"/>
      <c r="C677" s="14"/>
      <c r="D677" s="16"/>
      <c r="E677" s="16"/>
      <c r="F677" s="14"/>
      <c r="G677" s="14"/>
      <c r="H677" s="14"/>
      <c r="I677" s="15"/>
      <c r="J677" s="77"/>
      <c r="K677" s="92"/>
    </row>
    <row r="678" spans="1:11" ht="12.75" x14ac:dyDescent="0.2">
      <c r="A678" s="14"/>
      <c r="B678" s="14"/>
      <c r="C678" s="14"/>
      <c r="D678" s="16"/>
      <c r="E678" s="16"/>
      <c r="F678" s="14"/>
      <c r="G678" s="14"/>
      <c r="H678" s="14"/>
      <c r="I678" s="15"/>
      <c r="J678" s="77"/>
      <c r="K678" s="92"/>
    </row>
    <row r="679" spans="1:11" ht="12.75" x14ac:dyDescent="0.2">
      <c r="A679" s="14"/>
      <c r="B679" s="14"/>
      <c r="C679" s="14"/>
      <c r="D679" s="16"/>
      <c r="E679" s="16"/>
      <c r="F679" s="14"/>
      <c r="G679" s="14"/>
      <c r="H679" s="14"/>
      <c r="I679" s="15"/>
      <c r="J679" s="77"/>
      <c r="K679" s="92"/>
    </row>
    <row r="680" spans="1:11" ht="12.75" x14ac:dyDescent="0.2">
      <c r="A680" s="14"/>
      <c r="B680" s="14"/>
      <c r="C680" s="14"/>
      <c r="D680" s="16"/>
      <c r="E680" s="16"/>
      <c r="F680" s="14"/>
      <c r="G680" s="14"/>
      <c r="H680" s="14"/>
      <c r="I680" s="15"/>
      <c r="J680" s="77"/>
      <c r="K680" s="92"/>
    </row>
    <row r="681" spans="1:11" ht="12.75" x14ac:dyDescent="0.2">
      <c r="A681" s="14"/>
      <c r="B681" s="14"/>
      <c r="C681" s="14"/>
      <c r="D681" s="16"/>
      <c r="E681" s="16"/>
      <c r="F681" s="14"/>
      <c r="G681" s="14"/>
      <c r="H681" s="14"/>
      <c r="I681" s="15"/>
      <c r="J681" s="77"/>
      <c r="K681" s="92"/>
    </row>
    <row r="682" spans="1:11" ht="12.75" x14ac:dyDescent="0.2">
      <c r="A682" s="14"/>
      <c r="B682" s="14"/>
      <c r="C682" s="14"/>
      <c r="D682" s="16"/>
      <c r="E682" s="16"/>
      <c r="F682" s="14"/>
      <c r="G682" s="14"/>
      <c r="H682" s="14"/>
      <c r="I682" s="15"/>
      <c r="J682" s="77"/>
      <c r="K682" s="92"/>
    </row>
    <row r="683" spans="1:11" ht="12.75" x14ac:dyDescent="0.2">
      <c r="A683" s="14"/>
      <c r="B683" s="14"/>
      <c r="C683" s="14"/>
      <c r="D683" s="16"/>
      <c r="E683" s="16"/>
      <c r="F683" s="14"/>
      <c r="G683" s="14"/>
      <c r="H683" s="14"/>
      <c r="I683" s="15"/>
      <c r="J683" s="77"/>
      <c r="K683" s="92"/>
    </row>
    <row r="684" spans="1:11" ht="12.75" x14ac:dyDescent="0.2">
      <c r="A684" s="14"/>
      <c r="B684" s="14"/>
      <c r="C684" s="14"/>
      <c r="D684" s="16"/>
      <c r="E684" s="16"/>
      <c r="F684" s="14"/>
      <c r="G684" s="14"/>
      <c r="H684" s="14"/>
      <c r="I684" s="15"/>
      <c r="J684" s="77"/>
      <c r="K684" s="92"/>
    </row>
    <row r="685" spans="1:11" ht="12.75" x14ac:dyDescent="0.2">
      <c r="A685" s="14"/>
      <c r="B685" s="14"/>
      <c r="C685" s="14"/>
      <c r="D685" s="16"/>
      <c r="E685" s="16"/>
      <c r="F685" s="14"/>
      <c r="G685" s="14"/>
      <c r="H685" s="14"/>
      <c r="I685" s="15"/>
      <c r="J685" s="77"/>
      <c r="K685" s="92"/>
    </row>
    <row r="686" spans="1:11" ht="12.75" x14ac:dyDescent="0.2">
      <c r="A686" s="14"/>
      <c r="B686" s="14"/>
      <c r="C686" s="14"/>
      <c r="D686" s="16"/>
      <c r="E686" s="16"/>
      <c r="F686" s="14"/>
      <c r="G686" s="14"/>
      <c r="H686" s="14"/>
      <c r="I686" s="15"/>
      <c r="J686" s="77"/>
      <c r="K686" s="92"/>
    </row>
    <row r="687" spans="1:11" ht="12.75" x14ac:dyDescent="0.2">
      <c r="A687" s="14"/>
      <c r="B687" s="14"/>
      <c r="C687" s="14"/>
      <c r="D687" s="16"/>
      <c r="E687" s="16"/>
      <c r="F687" s="14"/>
      <c r="G687" s="14"/>
      <c r="H687" s="14"/>
      <c r="I687" s="15"/>
      <c r="J687" s="77"/>
      <c r="K687" s="92"/>
    </row>
    <row r="688" spans="1:11" ht="12.75" x14ac:dyDescent="0.2">
      <c r="A688" s="14"/>
      <c r="B688" s="14"/>
      <c r="C688" s="14"/>
      <c r="D688" s="16"/>
      <c r="E688" s="16"/>
      <c r="F688" s="14"/>
      <c r="G688" s="14"/>
      <c r="H688" s="14"/>
      <c r="I688" s="15"/>
      <c r="J688" s="77"/>
      <c r="K688" s="92"/>
    </row>
    <row r="689" spans="1:11" ht="12.75" x14ac:dyDescent="0.2">
      <c r="A689" s="14"/>
      <c r="B689" s="14"/>
      <c r="C689" s="14"/>
      <c r="D689" s="16"/>
      <c r="E689" s="16"/>
      <c r="F689" s="14"/>
      <c r="G689" s="14"/>
      <c r="H689" s="14"/>
      <c r="I689" s="15"/>
      <c r="J689" s="77"/>
      <c r="K689" s="92"/>
    </row>
    <row r="690" spans="1:11" ht="12.75" x14ac:dyDescent="0.2">
      <c r="A690" s="14"/>
      <c r="B690" s="14"/>
      <c r="C690" s="14"/>
      <c r="D690" s="16"/>
      <c r="E690" s="16"/>
      <c r="F690" s="14"/>
      <c r="G690" s="14"/>
      <c r="H690" s="14"/>
      <c r="I690" s="15"/>
      <c r="J690" s="77"/>
      <c r="K690" s="92"/>
    </row>
    <row r="691" spans="1:11" ht="12.75" x14ac:dyDescent="0.2">
      <c r="A691" s="14"/>
      <c r="B691" s="14"/>
      <c r="C691" s="14"/>
      <c r="D691" s="16"/>
      <c r="E691" s="16"/>
      <c r="F691" s="14"/>
      <c r="G691" s="14"/>
      <c r="H691" s="14"/>
      <c r="I691" s="15"/>
      <c r="J691" s="77"/>
      <c r="K691" s="92"/>
    </row>
    <row r="692" spans="1:11" ht="12.75" x14ac:dyDescent="0.2">
      <c r="A692" s="14"/>
      <c r="B692" s="14"/>
      <c r="C692" s="14"/>
      <c r="D692" s="16"/>
      <c r="E692" s="16"/>
      <c r="F692" s="14"/>
      <c r="G692" s="14"/>
      <c r="H692" s="14"/>
      <c r="I692" s="15"/>
      <c r="J692" s="77"/>
      <c r="K692" s="92"/>
    </row>
    <row r="693" spans="1:11" ht="12.75" x14ac:dyDescent="0.2">
      <c r="A693" s="14"/>
      <c r="B693" s="14"/>
      <c r="C693" s="14"/>
      <c r="D693" s="16"/>
      <c r="E693" s="16"/>
      <c r="F693" s="14"/>
      <c r="G693" s="14"/>
      <c r="H693" s="14"/>
      <c r="I693" s="15"/>
      <c r="J693" s="77"/>
      <c r="K693" s="92"/>
    </row>
    <row r="694" spans="1:11" ht="12.75" x14ac:dyDescent="0.2">
      <c r="A694" s="14"/>
      <c r="B694" s="14"/>
      <c r="C694" s="14"/>
      <c r="D694" s="16"/>
      <c r="E694" s="16"/>
      <c r="F694" s="14"/>
      <c r="G694" s="14"/>
      <c r="H694" s="14"/>
      <c r="I694" s="15"/>
      <c r="J694" s="77"/>
      <c r="K694" s="92"/>
    </row>
    <row r="695" spans="1:11" ht="12.75" x14ac:dyDescent="0.2">
      <c r="A695" s="14"/>
      <c r="B695" s="14"/>
      <c r="C695" s="14"/>
      <c r="D695" s="16"/>
      <c r="E695" s="16"/>
      <c r="F695" s="14"/>
      <c r="G695" s="14"/>
      <c r="H695" s="14"/>
      <c r="I695" s="15"/>
      <c r="J695" s="77"/>
      <c r="K695" s="92"/>
    </row>
    <row r="696" spans="1:11" ht="12.75" x14ac:dyDescent="0.2">
      <c r="A696" s="14"/>
      <c r="B696" s="14"/>
      <c r="C696" s="14"/>
      <c r="D696" s="16"/>
      <c r="E696" s="16"/>
      <c r="F696" s="14"/>
      <c r="G696" s="14"/>
      <c r="H696" s="14"/>
      <c r="I696" s="15"/>
      <c r="J696" s="77"/>
      <c r="K696" s="92"/>
    </row>
    <row r="697" spans="1:11" ht="12.75" x14ac:dyDescent="0.2">
      <c r="A697" s="14"/>
      <c r="B697" s="14"/>
      <c r="C697" s="14"/>
      <c r="D697" s="16"/>
      <c r="E697" s="16"/>
      <c r="F697" s="14"/>
      <c r="G697" s="14"/>
      <c r="H697" s="14"/>
      <c r="I697" s="15"/>
      <c r="J697" s="77"/>
      <c r="K697" s="92"/>
    </row>
    <row r="698" spans="1:11" ht="12.75" x14ac:dyDescent="0.2">
      <c r="A698" s="14"/>
      <c r="B698" s="14"/>
      <c r="C698" s="14"/>
      <c r="D698" s="16"/>
      <c r="E698" s="16"/>
      <c r="F698" s="14"/>
      <c r="G698" s="14"/>
      <c r="H698" s="14"/>
      <c r="I698" s="15"/>
      <c r="J698" s="77"/>
      <c r="K698" s="92"/>
    </row>
    <row r="699" spans="1:11" ht="12.75" x14ac:dyDescent="0.2">
      <c r="A699" s="14"/>
      <c r="B699" s="14"/>
      <c r="C699" s="14"/>
      <c r="D699" s="16"/>
      <c r="E699" s="16"/>
      <c r="F699" s="14"/>
      <c r="G699" s="14"/>
      <c r="H699" s="14"/>
      <c r="I699" s="15"/>
      <c r="J699" s="77"/>
      <c r="K699" s="92"/>
    </row>
    <row r="700" spans="1:11" ht="12.75" x14ac:dyDescent="0.2">
      <c r="A700" s="14"/>
      <c r="B700" s="14"/>
      <c r="C700" s="14"/>
      <c r="D700" s="16"/>
      <c r="E700" s="16"/>
      <c r="F700" s="14"/>
      <c r="G700" s="14"/>
      <c r="H700" s="14"/>
      <c r="I700" s="15"/>
      <c r="J700" s="77"/>
      <c r="K700" s="92"/>
    </row>
    <row r="701" spans="1:11" ht="12.75" x14ac:dyDescent="0.2">
      <c r="A701" s="14"/>
      <c r="B701" s="14"/>
      <c r="C701" s="14"/>
      <c r="D701" s="16"/>
      <c r="E701" s="16"/>
      <c r="F701" s="14"/>
      <c r="G701" s="14"/>
      <c r="H701" s="14"/>
      <c r="I701" s="15"/>
      <c r="J701" s="77"/>
      <c r="K701" s="92"/>
    </row>
    <row r="702" spans="1:11" ht="12.75" x14ac:dyDescent="0.2">
      <c r="A702" s="14"/>
      <c r="B702" s="14"/>
      <c r="C702" s="14"/>
      <c r="D702" s="16"/>
      <c r="E702" s="16"/>
      <c r="F702" s="14"/>
      <c r="G702" s="14"/>
      <c r="H702" s="14"/>
      <c r="I702" s="15"/>
      <c r="J702" s="77"/>
      <c r="K702" s="92"/>
    </row>
    <row r="703" spans="1:11" ht="12.75" x14ac:dyDescent="0.2">
      <c r="A703" s="14"/>
      <c r="B703" s="14"/>
      <c r="C703" s="14"/>
      <c r="D703" s="16"/>
      <c r="E703" s="16"/>
      <c r="F703" s="14"/>
      <c r="G703" s="14"/>
      <c r="H703" s="14"/>
      <c r="I703" s="15"/>
      <c r="J703" s="77"/>
      <c r="K703" s="92"/>
    </row>
    <row r="704" spans="1:11" ht="12.75" x14ac:dyDescent="0.2">
      <c r="A704" s="14"/>
      <c r="B704" s="14"/>
      <c r="C704" s="14"/>
      <c r="D704" s="16"/>
      <c r="E704" s="16"/>
      <c r="F704" s="14"/>
      <c r="G704" s="14"/>
      <c r="H704" s="14"/>
      <c r="I704" s="15"/>
      <c r="J704" s="77"/>
      <c r="K704" s="92"/>
    </row>
    <row r="705" spans="1:11" ht="12.75" x14ac:dyDescent="0.2">
      <c r="A705" s="14"/>
      <c r="B705" s="14"/>
      <c r="C705" s="14"/>
      <c r="D705" s="16"/>
      <c r="E705" s="16"/>
      <c r="F705" s="14"/>
      <c r="G705" s="14"/>
      <c r="H705" s="14"/>
      <c r="I705" s="15"/>
      <c r="J705" s="77"/>
      <c r="K705" s="92"/>
    </row>
    <row r="706" spans="1:11" ht="12.75" x14ac:dyDescent="0.2">
      <c r="A706" s="14"/>
      <c r="B706" s="14"/>
      <c r="C706" s="14"/>
      <c r="D706" s="16"/>
      <c r="E706" s="16"/>
      <c r="F706" s="14"/>
      <c r="G706" s="14"/>
      <c r="H706" s="14"/>
      <c r="I706" s="15"/>
      <c r="J706" s="77"/>
      <c r="K706" s="92"/>
    </row>
    <row r="707" spans="1:11" ht="12.75" x14ac:dyDescent="0.2">
      <c r="A707" s="14"/>
      <c r="B707" s="14"/>
      <c r="C707" s="14"/>
      <c r="D707" s="16"/>
      <c r="E707" s="16"/>
      <c r="F707" s="14"/>
      <c r="G707" s="14"/>
      <c r="H707" s="14"/>
      <c r="I707" s="15"/>
      <c r="J707" s="77"/>
      <c r="K707" s="92"/>
    </row>
    <row r="708" spans="1:11" ht="12.75" x14ac:dyDescent="0.2">
      <c r="A708" s="14"/>
      <c r="B708" s="14"/>
      <c r="C708" s="14"/>
      <c r="D708" s="16"/>
      <c r="E708" s="16"/>
      <c r="F708" s="14"/>
      <c r="G708" s="14"/>
      <c r="H708" s="14"/>
      <c r="I708" s="15"/>
      <c r="J708" s="77"/>
      <c r="K708" s="92"/>
    </row>
    <row r="709" spans="1:11" ht="12.75" x14ac:dyDescent="0.2">
      <c r="A709" s="14"/>
      <c r="B709" s="14"/>
      <c r="C709" s="14"/>
      <c r="D709" s="16"/>
      <c r="E709" s="16"/>
      <c r="F709" s="14"/>
      <c r="G709" s="14"/>
      <c r="H709" s="14"/>
      <c r="I709" s="15"/>
      <c r="J709" s="77"/>
      <c r="K709" s="92"/>
    </row>
    <row r="710" spans="1:11" ht="12.75" x14ac:dyDescent="0.2">
      <c r="A710" s="14"/>
      <c r="B710" s="14"/>
      <c r="C710" s="14"/>
      <c r="D710" s="16"/>
      <c r="E710" s="16"/>
      <c r="F710" s="14"/>
      <c r="G710" s="14"/>
      <c r="H710" s="14"/>
      <c r="I710" s="15"/>
      <c r="J710" s="77"/>
      <c r="K710" s="92"/>
    </row>
    <row r="711" spans="1:11" ht="12.75" x14ac:dyDescent="0.2">
      <c r="A711" s="14"/>
      <c r="B711" s="14"/>
      <c r="C711" s="14"/>
      <c r="D711" s="16"/>
      <c r="E711" s="16"/>
      <c r="F711" s="14"/>
      <c r="G711" s="14"/>
      <c r="H711" s="14"/>
      <c r="I711" s="15"/>
      <c r="J711" s="77"/>
      <c r="K711" s="92"/>
    </row>
    <row r="712" spans="1:11" ht="12.75" x14ac:dyDescent="0.2">
      <c r="A712" s="14"/>
      <c r="B712" s="14"/>
      <c r="C712" s="14"/>
      <c r="D712" s="16"/>
      <c r="E712" s="16"/>
      <c r="F712" s="14"/>
      <c r="G712" s="14"/>
      <c r="H712" s="14"/>
      <c r="I712" s="15"/>
      <c r="J712" s="77"/>
      <c r="K712" s="92"/>
    </row>
    <row r="713" spans="1:11" ht="12.75" x14ac:dyDescent="0.2">
      <c r="A713" s="14"/>
      <c r="B713" s="14"/>
      <c r="C713" s="14"/>
      <c r="D713" s="16"/>
      <c r="E713" s="16"/>
      <c r="F713" s="14"/>
      <c r="G713" s="14"/>
      <c r="H713" s="14"/>
      <c r="I713" s="15"/>
      <c r="J713" s="77"/>
      <c r="K713" s="92"/>
    </row>
    <row r="714" spans="1:11" ht="12.75" x14ac:dyDescent="0.2">
      <c r="A714" s="14"/>
      <c r="B714" s="14"/>
      <c r="C714" s="14"/>
      <c r="D714" s="16"/>
      <c r="E714" s="16"/>
      <c r="F714" s="14"/>
      <c r="G714" s="14"/>
      <c r="H714" s="14"/>
      <c r="I714" s="15"/>
      <c r="J714" s="77"/>
      <c r="K714" s="92"/>
    </row>
    <row r="715" spans="1:11" ht="12.75" x14ac:dyDescent="0.2">
      <c r="A715" s="14"/>
      <c r="B715" s="14"/>
      <c r="C715" s="14"/>
      <c r="D715" s="16"/>
      <c r="E715" s="16"/>
      <c r="F715" s="14"/>
      <c r="G715" s="14"/>
      <c r="H715" s="14"/>
      <c r="I715" s="15"/>
      <c r="J715" s="77"/>
      <c r="K715" s="92"/>
    </row>
    <row r="716" spans="1:11" ht="12.75" x14ac:dyDescent="0.2">
      <c r="A716" s="14"/>
      <c r="B716" s="14"/>
      <c r="C716" s="14"/>
      <c r="D716" s="16"/>
      <c r="E716" s="16"/>
      <c r="F716" s="14"/>
      <c r="G716" s="14"/>
      <c r="H716" s="14"/>
      <c r="I716" s="15"/>
      <c r="J716" s="77"/>
      <c r="K716" s="92"/>
    </row>
    <row r="717" spans="1:11" ht="12.75" x14ac:dyDescent="0.2">
      <c r="A717" s="14"/>
      <c r="B717" s="14"/>
      <c r="C717" s="14"/>
      <c r="D717" s="16"/>
      <c r="E717" s="16"/>
      <c r="F717" s="14"/>
      <c r="G717" s="14"/>
      <c r="H717" s="14"/>
      <c r="I717" s="15"/>
      <c r="J717" s="77"/>
      <c r="K717" s="92"/>
    </row>
    <row r="718" spans="1:11" ht="12.75" x14ac:dyDescent="0.2">
      <c r="A718" s="14"/>
      <c r="B718" s="14"/>
      <c r="C718" s="14"/>
      <c r="D718" s="16"/>
      <c r="E718" s="16"/>
      <c r="F718" s="14"/>
      <c r="G718" s="14"/>
      <c r="H718" s="14"/>
      <c r="I718" s="15"/>
      <c r="J718" s="77"/>
      <c r="K718" s="92"/>
    </row>
    <row r="719" spans="1:11" ht="12.75" x14ac:dyDescent="0.2">
      <c r="A719" s="14"/>
      <c r="B719" s="14"/>
      <c r="C719" s="14"/>
      <c r="D719" s="16"/>
      <c r="E719" s="16"/>
      <c r="F719" s="14"/>
      <c r="G719" s="14"/>
      <c r="H719" s="14"/>
      <c r="I719" s="15"/>
      <c r="J719" s="77"/>
      <c r="K719" s="92"/>
    </row>
    <row r="720" spans="1:11" ht="12.75" x14ac:dyDescent="0.2">
      <c r="A720" s="14"/>
      <c r="B720" s="14"/>
      <c r="C720" s="14"/>
      <c r="D720" s="16"/>
      <c r="E720" s="16"/>
      <c r="F720" s="14"/>
      <c r="G720" s="14"/>
      <c r="H720" s="14"/>
      <c r="I720" s="15"/>
      <c r="J720" s="77"/>
      <c r="K720" s="92"/>
    </row>
    <row r="721" spans="1:11" ht="12.75" x14ac:dyDescent="0.2">
      <c r="A721" s="14"/>
      <c r="B721" s="14"/>
      <c r="C721" s="14"/>
      <c r="D721" s="16"/>
      <c r="E721" s="16"/>
      <c r="F721" s="14"/>
      <c r="G721" s="14"/>
      <c r="H721" s="14"/>
      <c r="I721" s="15"/>
      <c r="J721" s="77"/>
      <c r="K721" s="92"/>
    </row>
    <row r="722" spans="1:11" ht="12.75" x14ac:dyDescent="0.2">
      <c r="A722" s="14"/>
      <c r="B722" s="14"/>
      <c r="C722" s="14"/>
      <c r="D722" s="16"/>
      <c r="E722" s="16"/>
      <c r="F722" s="14"/>
      <c r="G722" s="14"/>
      <c r="H722" s="14"/>
      <c r="I722" s="15"/>
      <c r="J722" s="77"/>
      <c r="K722" s="92"/>
    </row>
    <row r="723" spans="1:11" ht="12.75" x14ac:dyDescent="0.2">
      <c r="A723" s="14"/>
      <c r="B723" s="14"/>
      <c r="C723" s="14"/>
      <c r="D723" s="16"/>
      <c r="E723" s="16"/>
      <c r="F723" s="14"/>
      <c r="G723" s="14"/>
      <c r="H723" s="14"/>
      <c r="I723" s="15"/>
      <c r="J723" s="77"/>
      <c r="K723" s="92"/>
    </row>
    <row r="724" spans="1:11" ht="12.75" x14ac:dyDescent="0.2">
      <c r="A724" s="14"/>
      <c r="B724" s="14"/>
      <c r="C724" s="14"/>
      <c r="D724" s="16"/>
      <c r="E724" s="16"/>
      <c r="F724" s="14"/>
      <c r="G724" s="14"/>
      <c r="H724" s="14"/>
      <c r="I724" s="15"/>
      <c r="J724" s="77"/>
      <c r="K724" s="92"/>
    </row>
    <row r="725" spans="1:11" ht="12.75" x14ac:dyDescent="0.2">
      <c r="A725" s="14"/>
      <c r="B725" s="14"/>
      <c r="C725" s="14"/>
      <c r="D725" s="16"/>
      <c r="E725" s="16"/>
      <c r="F725" s="14"/>
      <c r="G725" s="14"/>
      <c r="H725" s="14"/>
      <c r="I725" s="15"/>
      <c r="J725" s="77"/>
      <c r="K725" s="92"/>
    </row>
    <row r="726" spans="1:11" ht="12.75" x14ac:dyDescent="0.2">
      <c r="A726" s="14"/>
      <c r="B726" s="14"/>
      <c r="C726" s="14"/>
      <c r="D726" s="16"/>
      <c r="E726" s="16"/>
      <c r="F726" s="14"/>
      <c r="G726" s="14"/>
      <c r="H726" s="14"/>
      <c r="I726" s="15"/>
      <c r="J726" s="77"/>
      <c r="K726" s="92"/>
    </row>
    <row r="727" spans="1:11" ht="12.75" x14ac:dyDescent="0.2">
      <c r="A727" s="14"/>
      <c r="B727" s="14"/>
      <c r="C727" s="14"/>
      <c r="D727" s="16"/>
      <c r="E727" s="16"/>
      <c r="F727" s="14"/>
      <c r="G727" s="14"/>
      <c r="H727" s="14"/>
      <c r="I727" s="15"/>
      <c r="J727" s="77"/>
      <c r="K727" s="92"/>
    </row>
    <row r="728" spans="1:11" ht="12.75" x14ac:dyDescent="0.2">
      <c r="A728" s="14"/>
      <c r="B728" s="14"/>
      <c r="C728" s="14"/>
      <c r="D728" s="16"/>
      <c r="E728" s="16"/>
      <c r="F728" s="14"/>
      <c r="G728" s="14"/>
      <c r="H728" s="14"/>
      <c r="I728" s="15"/>
      <c r="J728" s="77"/>
      <c r="K728" s="92"/>
    </row>
    <row r="729" spans="1:11" ht="12.75" x14ac:dyDescent="0.2">
      <c r="A729" s="14"/>
      <c r="B729" s="14"/>
      <c r="C729" s="14"/>
      <c r="D729" s="16"/>
      <c r="E729" s="16"/>
      <c r="F729" s="14"/>
      <c r="G729" s="14"/>
      <c r="H729" s="14"/>
      <c r="I729" s="15"/>
      <c r="J729" s="77"/>
      <c r="K729" s="92"/>
    </row>
    <row r="730" spans="1:11" ht="12.75" x14ac:dyDescent="0.2">
      <c r="A730" s="14"/>
      <c r="B730" s="14"/>
      <c r="C730" s="14"/>
      <c r="D730" s="16"/>
      <c r="E730" s="16"/>
      <c r="F730" s="14"/>
      <c r="G730" s="14"/>
      <c r="H730" s="14"/>
      <c r="I730" s="15"/>
      <c r="J730" s="77"/>
      <c r="K730" s="92"/>
    </row>
    <row r="731" spans="1:11" ht="12.75" x14ac:dyDescent="0.2">
      <c r="A731" s="14"/>
      <c r="B731" s="14"/>
      <c r="C731" s="14"/>
      <c r="D731" s="16"/>
      <c r="E731" s="16"/>
      <c r="F731" s="14"/>
      <c r="G731" s="14"/>
      <c r="H731" s="14"/>
      <c r="I731" s="15"/>
      <c r="J731" s="77"/>
      <c r="K731" s="92"/>
    </row>
    <row r="732" spans="1:11" ht="12.75" x14ac:dyDescent="0.2">
      <c r="A732" s="14"/>
      <c r="B732" s="14"/>
      <c r="C732" s="14"/>
      <c r="D732" s="16"/>
      <c r="E732" s="16"/>
      <c r="F732" s="14"/>
      <c r="G732" s="14"/>
      <c r="H732" s="14"/>
      <c r="I732" s="15"/>
      <c r="J732" s="77"/>
      <c r="K732" s="92"/>
    </row>
    <row r="733" spans="1:11" ht="12.75" x14ac:dyDescent="0.2">
      <c r="A733" s="14"/>
      <c r="B733" s="14"/>
      <c r="C733" s="14"/>
      <c r="D733" s="16"/>
      <c r="E733" s="16"/>
      <c r="F733" s="14"/>
      <c r="G733" s="14"/>
      <c r="H733" s="14"/>
      <c r="I733" s="15"/>
      <c r="J733" s="77"/>
      <c r="K733" s="92"/>
    </row>
    <row r="734" spans="1:11" ht="12.75" x14ac:dyDescent="0.2">
      <c r="A734" s="14"/>
      <c r="B734" s="14"/>
      <c r="C734" s="14"/>
      <c r="D734" s="16"/>
      <c r="E734" s="16"/>
      <c r="F734" s="14"/>
      <c r="G734" s="14"/>
      <c r="H734" s="14"/>
      <c r="I734" s="15"/>
      <c r="J734" s="77"/>
      <c r="K734" s="92"/>
    </row>
    <row r="735" spans="1:11" ht="12.75" x14ac:dyDescent="0.2">
      <c r="A735" s="14"/>
      <c r="B735" s="14"/>
      <c r="C735" s="14"/>
      <c r="D735" s="16"/>
      <c r="E735" s="16"/>
      <c r="F735" s="14"/>
      <c r="G735" s="14"/>
      <c r="H735" s="14"/>
      <c r="I735" s="15"/>
      <c r="J735" s="77"/>
      <c r="K735" s="92"/>
    </row>
    <row r="736" spans="1:11" ht="12.75" x14ac:dyDescent="0.2">
      <c r="A736" s="14"/>
      <c r="B736" s="14"/>
      <c r="C736" s="14"/>
      <c r="D736" s="16"/>
      <c r="E736" s="16"/>
      <c r="F736" s="14"/>
      <c r="G736" s="14"/>
      <c r="H736" s="14"/>
      <c r="I736" s="15"/>
      <c r="J736" s="77"/>
      <c r="K736" s="92"/>
    </row>
    <row r="737" spans="1:11" ht="12.75" x14ac:dyDescent="0.2">
      <c r="A737" s="14"/>
      <c r="B737" s="14"/>
      <c r="C737" s="14"/>
      <c r="D737" s="16"/>
      <c r="E737" s="16"/>
      <c r="F737" s="14"/>
      <c r="G737" s="14"/>
      <c r="H737" s="14"/>
      <c r="I737" s="15"/>
      <c r="J737" s="77"/>
      <c r="K737" s="92"/>
    </row>
    <row r="738" spans="1:11" ht="12.75" x14ac:dyDescent="0.2">
      <c r="A738" s="14"/>
      <c r="B738" s="14"/>
      <c r="C738" s="14"/>
      <c r="D738" s="16"/>
      <c r="E738" s="16"/>
      <c r="F738" s="14"/>
      <c r="G738" s="14"/>
      <c r="H738" s="14"/>
      <c r="I738" s="15"/>
      <c r="J738" s="77"/>
      <c r="K738" s="92"/>
    </row>
    <row r="739" spans="1:11" ht="12.75" x14ac:dyDescent="0.2">
      <c r="A739" s="14"/>
      <c r="B739" s="14"/>
      <c r="C739" s="14"/>
      <c r="D739" s="16"/>
      <c r="E739" s="16"/>
      <c r="F739" s="14"/>
      <c r="G739" s="14"/>
      <c r="H739" s="14"/>
      <c r="I739" s="15"/>
      <c r="J739" s="77"/>
      <c r="K739" s="92"/>
    </row>
    <row r="740" spans="1:11" ht="12.75" x14ac:dyDescent="0.2">
      <c r="A740" s="14"/>
      <c r="B740" s="14"/>
      <c r="C740" s="14"/>
      <c r="D740" s="16"/>
      <c r="E740" s="16"/>
      <c r="F740" s="14"/>
      <c r="G740" s="14"/>
      <c r="H740" s="14"/>
      <c r="I740" s="15"/>
      <c r="J740" s="77"/>
      <c r="K740" s="92"/>
    </row>
    <row r="741" spans="1:11" ht="12.75" x14ac:dyDescent="0.2">
      <c r="A741" s="14"/>
      <c r="B741" s="14"/>
      <c r="C741" s="14"/>
      <c r="D741" s="16"/>
      <c r="E741" s="16"/>
      <c r="F741" s="14"/>
      <c r="G741" s="14"/>
      <c r="H741" s="14"/>
      <c r="I741" s="15"/>
      <c r="J741" s="77"/>
      <c r="K741" s="92"/>
    </row>
    <row r="742" spans="1:11" ht="12.75" x14ac:dyDescent="0.2">
      <c r="A742" s="14"/>
      <c r="B742" s="14"/>
      <c r="C742" s="14"/>
      <c r="D742" s="16"/>
      <c r="E742" s="16"/>
      <c r="F742" s="14"/>
      <c r="G742" s="14"/>
      <c r="H742" s="14"/>
      <c r="I742" s="15"/>
      <c r="J742" s="77"/>
      <c r="K742" s="92"/>
    </row>
    <row r="743" spans="1:11" ht="12.75" x14ac:dyDescent="0.2">
      <c r="A743" s="14"/>
      <c r="B743" s="14"/>
      <c r="C743" s="14"/>
      <c r="D743" s="16"/>
      <c r="E743" s="16"/>
      <c r="F743" s="14"/>
      <c r="G743" s="14"/>
      <c r="H743" s="14"/>
      <c r="I743" s="15"/>
      <c r="J743" s="77"/>
      <c r="K743" s="92"/>
    </row>
    <row r="744" spans="1:11" ht="12.75" x14ac:dyDescent="0.2">
      <c r="A744" s="14"/>
      <c r="B744" s="14"/>
      <c r="C744" s="14"/>
      <c r="D744" s="16"/>
      <c r="E744" s="16"/>
      <c r="F744" s="14"/>
      <c r="G744" s="14"/>
      <c r="H744" s="14"/>
      <c r="I744" s="15"/>
      <c r="J744" s="77"/>
      <c r="K744" s="92"/>
    </row>
    <row r="745" spans="1:11" ht="12.75" x14ac:dyDescent="0.2">
      <c r="A745" s="14"/>
      <c r="B745" s="14"/>
      <c r="C745" s="14"/>
      <c r="D745" s="16"/>
      <c r="E745" s="16"/>
      <c r="F745" s="14"/>
      <c r="G745" s="14"/>
      <c r="H745" s="14"/>
      <c r="I745" s="15"/>
      <c r="J745" s="77"/>
      <c r="K745" s="92"/>
    </row>
    <row r="746" spans="1:11" ht="12.75" x14ac:dyDescent="0.2">
      <c r="A746" s="14"/>
      <c r="B746" s="14"/>
      <c r="C746" s="14"/>
      <c r="D746" s="16"/>
      <c r="E746" s="16"/>
      <c r="F746" s="14"/>
      <c r="G746" s="14"/>
      <c r="H746" s="14"/>
      <c r="I746" s="15"/>
      <c r="J746" s="77"/>
      <c r="K746" s="92"/>
    </row>
    <row r="747" spans="1:11" ht="12.75" x14ac:dyDescent="0.2">
      <c r="A747" s="14"/>
      <c r="B747" s="14"/>
      <c r="C747" s="14"/>
      <c r="D747" s="16"/>
      <c r="E747" s="16"/>
      <c r="F747" s="14"/>
      <c r="G747" s="14"/>
      <c r="H747" s="14"/>
      <c r="I747" s="15"/>
      <c r="J747" s="77"/>
      <c r="K747" s="92"/>
    </row>
    <row r="748" spans="1:11" ht="12.75" x14ac:dyDescent="0.2">
      <c r="A748" s="14"/>
      <c r="B748" s="14"/>
      <c r="C748" s="14"/>
      <c r="D748" s="16"/>
      <c r="E748" s="16"/>
      <c r="F748" s="14"/>
      <c r="G748" s="14"/>
      <c r="H748" s="14"/>
      <c r="I748" s="15"/>
      <c r="J748" s="77"/>
      <c r="K748" s="92"/>
    </row>
    <row r="749" spans="1:11" ht="12.75" x14ac:dyDescent="0.2">
      <c r="A749" s="14"/>
      <c r="B749" s="14"/>
      <c r="C749" s="14"/>
      <c r="D749" s="16"/>
      <c r="E749" s="16"/>
      <c r="F749" s="14"/>
      <c r="G749" s="14"/>
      <c r="H749" s="14"/>
      <c r="I749" s="15"/>
      <c r="J749" s="77"/>
      <c r="K749" s="92"/>
    </row>
    <row r="750" spans="1:11" ht="12.75" x14ac:dyDescent="0.2">
      <c r="A750" s="14"/>
      <c r="B750" s="14"/>
      <c r="C750" s="14"/>
      <c r="D750" s="16"/>
      <c r="E750" s="16"/>
      <c r="F750" s="14"/>
      <c r="G750" s="14"/>
      <c r="H750" s="14"/>
      <c r="I750" s="15"/>
      <c r="J750" s="77"/>
      <c r="K750" s="92"/>
    </row>
    <row r="751" spans="1:11" ht="12.75" x14ac:dyDescent="0.2">
      <c r="A751" s="14"/>
      <c r="B751" s="14"/>
      <c r="C751" s="14"/>
      <c r="D751" s="16"/>
      <c r="E751" s="16"/>
      <c r="F751" s="14"/>
      <c r="G751" s="14"/>
      <c r="H751" s="14"/>
      <c r="I751" s="15"/>
      <c r="J751" s="77"/>
      <c r="K751" s="92"/>
    </row>
    <row r="752" spans="1:11" ht="12.75" x14ac:dyDescent="0.2">
      <c r="A752" s="14"/>
      <c r="B752" s="14"/>
      <c r="C752" s="14"/>
      <c r="D752" s="16"/>
      <c r="E752" s="16"/>
      <c r="F752" s="14"/>
      <c r="G752" s="14"/>
      <c r="H752" s="14"/>
      <c r="I752" s="15"/>
      <c r="J752" s="77"/>
      <c r="K752" s="92"/>
    </row>
    <row r="753" spans="1:11" ht="12.75" x14ac:dyDescent="0.2">
      <c r="A753" s="14"/>
      <c r="B753" s="14"/>
      <c r="C753" s="14"/>
      <c r="D753" s="16"/>
      <c r="E753" s="16"/>
      <c r="F753" s="14"/>
      <c r="G753" s="14"/>
      <c r="H753" s="14"/>
      <c r="I753" s="15"/>
      <c r="J753" s="77"/>
      <c r="K753" s="92"/>
    </row>
    <row r="754" spans="1:11" ht="12.75" x14ac:dyDescent="0.2">
      <c r="A754" s="14"/>
      <c r="B754" s="14"/>
      <c r="C754" s="14"/>
      <c r="D754" s="16"/>
      <c r="E754" s="16"/>
      <c r="F754" s="14"/>
      <c r="G754" s="14"/>
      <c r="H754" s="14"/>
      <c r="I754" s="15"/>
      <c r="J754" s="77"/>
      <c r="K754" s="92"/>
    </row>
    <row r="755" spans="1:11" ht="12.75" x14ac:dyDescent="0.2">
      <c r="A755" s="14"/>
      <c r="B755" s="14"/>
      <c r="C755" s="14"/>
      <c r="D755" s="16"/>
      <c r="E755" s="16"/>
      <c r="F755" s="14"/>
      <c r="G755" s="14"/>
      <c r="H755" s="14"/>
      <c r="I755" s="15"/>
      <c r="J755" s="77"/>
      <c r="K755" s="92"/>
    </row>
    <row r="756" spans="1:11" ht="12.75" x14ac:dyDescent="0.2">
      <c r="A756" s="14"/>
      <c r="B756" s="14"/>
      <c r="C756" s="14"/>
      <c r="D756" s="16"/>
      <c r="E756" s="16"/>
      <c r="F756" s="14"/>
      <c r="G756" s="14"/>
      <c r="H756" s="14"/>
      <c r="I756" s="15"/>
      <c r="J756" s="77"/>
      <c r="K756" s="92"/>
    </row>
    <row r="757" spans="1:11" ht="12.75" x14ac:dyDescent="0.2">
      <c r="A757" s="14"/>
      <c r="B757" s="14"/>
      <c r="C757" s="14"/>
      <c r="D757" s="16"/>
      <c r="E757" s="16"/>
      <c r="F757" s="14"/>
      <c r="G757" s="14"/>
      <c r="H757" s="14"/>
      <c r="I757" s="15"/>
      <c r="J757" s="77"/>
      <c r="K757" s="92"/>
    </row>
    <row r="758" spans="1:11" ht="12.75" x14ac:dyDescent="0.2">
      <c r="A758" s="14"/>
      <c r="B758" s="14"/>
      <c r="C758" s="14"/>
      <c r="D758" s="16"/>
      <c r="E758" s="16"/>
      <c r="F758" s="14"/>
      <c r="G758" s="14"/>
      <c r="H758" s="14"/>
      <c r="I758" s="15"/>
      <c r="J758" s="77"/>
      <c r="K758" s="92"/>
    </row>
    <row r="759" spans="1:11" ht="12.75" x14ac:dyDescent="0.2">
      <c r="A759" s="14"/>
      <c r="B759" s="14"/>
      <c r="C759" s="14"/>
      <c r="D759" s="16"/>
      <c r="E759" s="16"/>
      <c r="F759" s="14"/>
      <c r="G759" s="14"/>
      <c r="H759" s="14"/>
      <c r="I759" s="15"/>
      <c r="J759" s="77"/>
      <c r="K759" s="92"/>
    </row>
    <row r="760" spans="1:11" ht="12.75" x14ac:dyDescent="0.2">
      <c r="A760" s="14"/>
      <c r="B760" s="14"/>
      <c r="C760" s="14"/>
      <c r="D760" s="16"/>
      <c r="E760" s="16"/>
      <c r="F760" s="14"/>
      <c r="G760" s="14"/>
      <c r="H760" s="14"/>
      <c r="I760" s="15"/>
      <c r="J760" s="77"/>
      <c r="K760" s="92"/>
    </row>
    <row r="761" spans="1:11" ht="12.75" x14ac:dyDescent="0.2">
      <c r="A761" s="14"/>
      <c r="B761" s="14"/>
      <c r="C761" s="14"/>
      <c r="D761" s="16"/>
      <c r="E761" s="16"/>
      <c r="F761" s="14"/>
      <c r="G761" s="14"/>
      <c r="H761" s="14"/>
      <c r="I761" s="15"/>
      <c r="J761" s="77"/>
      <c r="K761" s="92"/>
    </row>
    <row r="762" spans="1:11" ht="12.75" x14ac:dyDescent="0.2">
      <c r="A762" s="14"/>
      <c r="B762" s="14"/>
      <c r="C762" s="14"/>
      <c r="D762" s="16"/>
      <c r="E762" s="16"/>
      <c r="F762" s="14"/>
      <c r="G762" s="14"/>
      <c r="H762" s="14"/>
      <c r="I762" s="15"/>
      <c r="J762" s="77"/>
      <c r="K762" s="92"/>
    </row>
    <row r="763" spans="1:11" ht="12.75" x14ac:dyDescent="0.2">
      <c r="A763" s="14"/>
      <c r="B763" s="14"/>
      <c r="C763" s="14"/>
      <c r="D763" s="16"/>
      <c r="E763" s="16"/>
      <c r="F763" s="14"/>
      <c r="G763" s="14"/>
      <c r="H763" s="14"/>
      <c r="I763" s="15"/>
      <c r="J763" s="77"/>
      <c r="K763" s="92"/>
    </row>
    <row r="764" spans="1:11" ht="12.75" x14ac:dyDescent="0.2">
      <c r="A764" s="14"/>
      <c r="B764" s="14"/>
      <c r="C764" s="14"/>
      <c r="D764" s="16"/>
      <c r="E764" s="16"/>
      <c r="F764" s="14"/>
      <c r="G764" s="14"/>
      <c r="H764" s="14"/>
      <c r="I764" s="15"/>
      <c r="J764" s="77"/>
      <c r="K764" s="92"/>
    </row>
    <row r="765" spans="1:11" ht="12.75" x14ac:dyDescent="0.2">
      <c r="A765" s="14"/>
      <c r="B765" s="14"/>
      <c r="C765" s="14"/>
      <c r="D765" s="16"/>
      <c r="E765" s="16"/>
      <c r="F765" s="14"/>
      <c r="G765" s="14"/>
      <c r="H765" s="14"/>
      <c r="I765" s="15"/>
      <c r="J765" s="77"/>
      <c r="K765" s="92"/>
    </row>
    <row r="766" spans="1:11" ht="12.75" x14ac:dyDescent="0.2">
      <c r="A766" s="14"/>
      <c r="B766" s="14"/>
      <c r="C766" s="14"/>
      <c r="D766" s="16"/>
      <c r="E766" s="16"/>
      <c r="F766" s="14"/>
      <c r="G766" s="14"/>
      <c r="H766" s="14"/>
      <c r="I766" s="15"/>
      <c r="J766" s="77"/>
      <c r="K766" s="92"/>
    </row>
    <row r="767" spans="1:11" ht="12.75" x14ac:dyDescent="0.2">
      <c r="A767" s="14"/>
      <c r="B767" s="14"/>
      <c r="C767" s="14"/>
      <c r="D767" s="16"/>
      <c r="E767" s="16"/>
      <c r="F767" s="14"/>
      <c r="G767" s="14"/>
      <c r="H767" s="14"/>
      <c r="I767" s="15"/>
      <c r="J767" s="77"/>
      <c r="K767" s="92"/>
    </row>
    <row r="768" spans="1:11" ht="12.75" x14ac:dyDescent="0.2">
      <c r="A768" s="14"/>
      <c r="B768" s="14"/>
      <c r="C768" s="14"/>
      <c r="D768" s="16"/>
      <c r="E768" s="16"/>
      <c r="F768" s="14"/>
      <c r="G768" s="14"/>
      <c r="H768" s="14"/>
      <c r="I768" s="15"/>
      <c r="J768" s="77"/>
      <c r="K768" s="92"/>
    </row>
    <row r="769" spans="1:11" ht="12.75" x14ac:dyDescent="0.2">
      <c r="A769" s="14"/>
      <c r="B769" s="14"/>
      <c r="C769" s="14"/>
      <c r="D769" s="16"/>
      <c r="E769" s="16"/>
      <c r="F769" s="14"/>
      <c r="G769" s="14"/>
      <c r="H769" s="14"/>
      <c r="I769" s="15"/>
      <c r="J769" s="77"/>
      <c r="K769" s="92"/>
    </row>
    <row r="770" spans="1:11" ht="12.75" x14ac:dyDescent="0.2">
      <c r="A770" s="14"/>
      <c r="B770" s="14"/>
      <c r="C770" s="14"/>
      <c r="D770" s="16"/>
      <c r="E770" s="16"/>
      <c r="F770" s="14"/>
      <c r="G770" s="14"/>
      <c r="H770" s="14"/>
      <c r="I770" s="15"/>
      <c r="J770" s="77"/>
      <c r="K770" s="92"/>
    </row>
    <row r="771" spans="1:11" ht="12.75" x14ac:dyDescent="0.2">
      <c r="A771" s="14"/>
      <c r="B771" s="14"/>
      <c r="C771" s="14"/>
      <c r="D771" s="16"/>
      <c r="E771" s="16"/>
      <c r="F771" s="14"/>
      <c r="G771" s="14"/>
      <c r="H771" s="14"/>
      <c r="I771" s="15"/>
      <c r="J771" s="77"/>
      <c r="K771" s="92"/>
    </row>
    <row r="772" spans="1:11" ht="12.75" x14ac:dyDescent="0.2">
      <c r="A772" s="14"/>
      <c r="B772" s="14"/>
      <c r="C772" s="14"/>
      <c r="D772" s="16"/>
      <c r="E772" s="16"/>
      <c r="F772" s="14"/>
      <c r="G772" s="14"/>
      <c r="H772" s="14"/>
      <c r="I772" s="15"/>
      <c r="J772" s="77"/>
      <c r="K772" s="92"/>
    </row>
    <row r="773" spans="1:11" ht="12.75" x14ac:dyDescent="0.2">
      <c r="A773" s="14"/>
      <c r="B773" s="14"/>
      <c r="C773" s="14"/>
      <c r="D773" s="16"/>
      <c r="E773" s="16"/>
      <c r="F773" s="14"/>
      <c r="G773" s="14"/>
      <c r="H773" s="14"/>
      <c r="I773" s="15"/>
      <c r="J773" s="77"/>
      <c r="K773" s="92"/>
    </row>
    <row r="774" spans="1:11" ht="12.75" x14ac:dyDescent="0.2">
      <c r="A774" s="14"/>
      <c r="B774" s="14"/>
      <c r="C774" s="14"/>
      <c r="D774" s="16"/>
      <c r="E774" s="16"/>
      <c r="F774" s="14"/>
      <c r="G774" s="14"/>
      <c r="H774" s="14"/>
      <c r="I774" s="15"/>
      <c r="J774" s="77"/>
      <c r="K774" s="92"/>
    </row>
    <row r="775" spans="1:11" ht="12.75" x14ac:dyDescent="0.2">
      <c r="A775" s="14"/>
      <c r="B775" s="14"/>
      <c r="C775" s="14"/>
      <c r="D775" s="16"/>
      <c r="E775" s="16"/>
      <c r="F775" s="14"/>
      <c r="G775" s="14"/>
      <c r="H775" s="14"/>
      <c r="I775" s="15"/>
      <c r="J775" s="77"/>
      <c r="K775" s="92"/>
    </row>
    <row r="776" spans="1:11" ht="12.75" x14ac:dyDescent="0.2">
      <c r="A776" s="14"/>
      <c r="B776" s="14"/>
      <c r="C776" s="14"/>
      <c r="D776" s="16"/>
      <c r="E776" s="16"/>
      <c r="F776" s="14"/>
      <c r="G776" s="14"/>
      <c r="H776" s="14"/>
      <c r="I776" s="15"/>
      <c r="J776" s="77"/>
      <c r="K776" s="92"/>
    </row>
    <row r="777" spans="1:11" ht="12.75" x14ac:dyDescent="0.2">
      <c r="A777" s="14"/>
      <c r="B777" s="14"/>
      <c r="C777" s="14"/>
      <c r="D777" s="16"/>
      <c r="E777" s="16"/>
      <c r="F777" s="14"/>
      <c r="G777" s="14"/>
      <c r="H777" s="14"/>
      <c r="I777" s="15"/>
      <c r="J777" s="77"/>
      <c r="K777" s="92"/>
    </row>
    <row r="778" spans="1:11" ht="12.75" x14ac:dyDescent="0.2">
      <c r="A778" s="14"/>
      <c r="B778" s="14"/>
      <c r="C778" s="14"/>
      <c r="D778" s="16"/>
      <c r="E778" s="16"/>
      <c r="F778" s="14"/>
      <c r="G778" s="14"/>
      <c r="H778" s="14"/>
      <c r="I778" s="15"/>
      <c r="J778" s="77"/>
      <c r="K778" s="92"/>
    </row>
    <row r="779" spans="1:11" ht="12.75" x14ac:dyDescent="0.2">
      <c r="A779" s="14"/>
      <c r="B779" s="14"/>
      <c r="C779" s="14"/>
      <c r="D779" s="16"/>
      <c r="E779" s="16"/>
      <c r="F779" s="14"/>
      <c r="G779" s="14"/>
      <c r="H779" s="14"/>
      <c r="I779" s="15"/>
      <c r="J779" s="77"/>
      <c r="K779" s="92"/>
    </row>
    <row r="780" spans="1:11" ht="12.75" x14ac:dyDescent="0.2">
      <c r="A780" s="14"/>
      <c r="B780" s="14"/>
      <c r="C780" s="14"/>
      <c r="D780" s="16"/>
      <c r="E780" s="16"/>
      <c r="F780" s="14"/>
      <c r="G780" s="14"/>
      <c r="H780" s="14"/>
      <c r="I780" s="15"/>
      <c r="J780" s="77"/>
      <c r="K780" s="92"/>
    </row>
    <row r="781" spans="1:11" ht="12.75" x14ac:dyDescent="0.2">
      <c r="A781" s="14"/>
      <c r="B781" s="14"/>
      <c r="C781" s="14"/>
      <c r="D781" s="16"/>
      <c r="E781" s="16"/>
      <c r="F781" s="14"/>
      <c r="G781" s="14"/>
      <c r="H781" s="14"/>
      <c r="I781" s="15"/>
      <c r="J781" s="77"/>
      <c r="K781" s="92"/>
    </row>
    <row r="782" spans="1:11" ht="12.75" x14ac:dyDescent="0.2">
      <c r="A782" s="14"/>
      <c r="B782" s="14"/>
      <c r="C782" s="14"/>
      <c r="D782" s="16"/>
      <c r="E782" s="16"/>
      <c r="F782" s="14"/>
      <c r="G782" s="14"/>
      <c r="H782" s="14"/>
      <c r="I782" s="15"/>
      <c r="J782" s="77"/>
      <c r="K782" s="92"/>
    </row>
    <row r="783" spans="1:11" ht="12.75" x14ac:dyDescent="0.2">
      <c r="A783" s="14"/>
      <c r="B783" s="14"/>
      <c r="C783" s="14"/>
      <c r="D783" s="16"/>
      <c r="E783" s="16"/>
      <c r="F783" s="14"/>
      <c r="G783" s="14"/>
      <c r="H783" s="14"/>
      <c r="I783" s="15"/>
      <c r="J783" s="77"/>
      <c r="K783" s="92"/>
    </row>
    <row r="784" spans="1:11" ht="12.75" x14ac:dyDescent="0.2">
      <c r="A784" s="14"/>
      <c r="B784" s="14"/>
      <c r="C784" s="14"/>
      <c r="D784" s="16"/>
      <c r="E784" s="16"/>
      <c r="F784" s="14"/>
      <c r="G784" s="14"/>
      <c r="H784" s="14"/>
      <c r="I784" s="15"/>
      <c r="J784" s="77"/>
      <c r="K784" s="92"/>
    </row>
    <row r="785" spans="1:11" ht="12.75" x14ac:dyDescent="0.2">
      <c r="A785" s="14"/>
      <c r="B785" s="14"/>
      <c r="C785" s="14"/>
      <c r="D785" s="16"/>
      <c r="E785" s="16"/>
      <c r="F785" s="14"/>
      <c r="G785" s="14"/>
      <c r="H785" s="14"/>
      <c r="I785" s="15"/>
      <c r="J785" s="77"/>
      <c r="K785" s="92"/>
    </row>
    <row r="786" spans="1:11" ht="12.75" x14ac:dyDescent="0.2">
      <c r="A786" s="14"/>
      <c r="B786" s="14"/>
      <c r="C786" s="14"/>
      <c r="D786" s="16"/>
      <c r="E786" s="16"/>
      <c r="F786" s="14"/>
      <c r="G786" s="14"/>
      <c r="H786" s="14"/>
      <c r="I786" s="15"/>
      <c r="J786" s="77"/>
      <c r="K786" s="92"/>
    </row>
    <row r="787" spans="1:11" ht="12.75" x14ac:dyDescent="0.2">
      <c r="A787" s="14"/>
      <c r="B787" s="14"/>
      <c r="C787" s="14"/>
      <c r="D787" s="16"/>
      <c r="E787" s="16"/>
      <c r="F787" s="14"/>
      <c r="G787" s="14"/>
      <c r="H787" s="14"/>
      <c r="I787" s="15"/>
      <c r="J787" s="77"/>
      <c r="K787" s="92"/>
    </row>
    <row r="788" spans="1:11" ht="12.75" x14ac:dyDescent="0.2">
      <c r="A788" s="14"/>
      <c r="B788" s="14"/>
      <c r="C788" s="14"/>
      <c r="D788" s="16"/>
      <c r="E788" s="16"/>
      <c r="F788" s="14"/>
      <c r="G788" s="14"/>
      <c r="H788" s="14"/>
      <c r="I788" s="15"/>
      <c r="J788" s="77"/>
      <c r="K788" s="92"/>
    </row>
    <row r="789" spans="1:11" ht="12.75" x14ac:dyDescent="0.2">
      <c r="A789" s="14"/>
      <c r="B789" s="14"/>
      <c r="C789" s="14"/>
      <c r="D789" s="16"/>
      <c r="E789" s="16"/>
      <c r="F789" s="14"/>
      <c r="G789" s="14"/>
      <c r="H789" s="14"/>
      <c r="I789" s="15"/>
      <c r="J789" s="77"/>
      <c r="K789" s="92"/>
    </row>
    <row r="790" spans="1:11" ht="12.75" x14ac:dyDescent="0.2">
      <c r="A790" s="14"/>
      <c r="B790" s="14"/>
      <c r="C790" s="14"/>
      <c r="D790" s="16"/>
      <c r="E790" s="16"/>
      <c r="F790" s="14"/>
      <c r="G790" s="14"/>
      <c r="H790" s="14"/>
      <c r="I790" s="15"/>
      <c r="J790" s="77"/>
      <c r="K790" s="92"/>
    </row>
    <row r="791" spans="1:11" ht="12.75" x14ac:dyDescent="0.2">
      <c r="A791" s="14"/>
      <c r="B791" s="14"/>
      <c r="C791" s="14"/>
      <c r="D791" s="16"/>
      <c r="E791" s="16"/>
      <c r="F791" s="14"/>
      <c r="G791" s="14"/>
      <c r="H791" s="14"/>
      <c r="I791" s="15"/>
      <c r="J791" s="77"/>
      <c r="K791" s="92"/>
    </row>
    <row r="792" spans="1:11" ht="12.75" x14ac:dyDescent="0.2">
      <c r="A792" s="14"/>
      <c r="B792" s="14"/>
      <c r="C792" s="14"/>
      <c r="D792" s="16"/>
      <c r="E792" s="16"/>
      <c r="F792" s="14"/>
      <c r="G792" s="14"/>
      <c r="H792" s="14"/>
      <c r="I792" s="15"/>
      <c r="J792" s="77"/>
      <c r="K792" s="92"/>
    </row>
    <row r="793" spans="1:11" ht="12.75" x14ac:dyDescent="0.2">
      <c r="A793" s="14"/>
      <c r="B793" s="14"/>
      <c r="C793" s="14"/>
      <c r="D793" s="16"/>
      <c r="E793" s="16"/>
      <c r="F793" s="14"/>
      <c r="G793" s="14"/>
      <c r="H793" s="14"/>
      <c r="I793" s="15"/>
      <c r="J793" s="77"/>
      <c r="K793" s="92"/>
    </row>
    <row r="794" spans="1:11" ht="12.75" x14ac:dyDescent="0.2">
      <c r="A794" s="14"/>
      <c r="B794" s="14"/>
      <c r="C794" s="14"/>
      <c r="D794" s="16"/>
      <c r="E794" s="16"/>
      <c r="F794" s="14"/>
      <c r="G794" s="14"/>
      <c r="H794" s="14"/>
      <c r="I794" s="15"/>
      <c r="J794" s="77"/>
      <c r="K794" s="92"/>
    </row>
    <row r="795" spans="1:11" ht="12.75" x14ac:dyDescent="0.2">
      <c r="A795" s="14"/>
      <c r="B795" s="14"/>
      <c r="C795" s="14"/>
      <c r="D795" s="16"/>
      <c r="E795" s="16"/>
      <c r="F795" s="14"/>
      <c r="G795" s="14"/>
      <c r="H795" s="14"/>
      <c r="I795" s="15"/>
      <c r="J795" s="77"/>
      <c r="K795" s="92"/>
    </row>
    <row r="796" spans="1:11" ht="12.75" x14ac:dyDescent="0.2">
      <c r="A796" s="14"/>
      <c r="B796" s="14"/>
      <c r="C796" s="14"/>
      <c r="D796" s="16"/>
      <c r="E796" s="16"/>
      <c r="F796" s="14"/>
      <c r="G796" s="14"/>
      <c r="H796" s="14"/>
      <c r="I796" s="15"/>
      <c r="J796" s="77"/>
      <c r="K796" s="92"/>
    </row>
    <row r="797" spans="1:11" ht="12.75" x14ac:dyDescent="0.2">
      <c r="A797" s="14"/>
      <c r="B797" s="14"/>
      <c r="C797" s="14"/>
      <c r="D797" s="16"/>
      <c r="E797" s="16"/>
      <c r="F797" s="14"/>
      <c r="G797" s="14"/>
      <c r="H797" s="14"/>
      <c r="I797" s="15"/>
      <c r="J797" s="77"/>
      <c r="K797" s="92"/>
    </row>
    <row r="798" spans="1:11" ht="12.75" x14ac:dyDescent="0.2">
      <c r="A798" s="14"/>
      <c r="B798" s="14"/>
      <c r="C798" s="14"/>
      <c r="D798" s="16"/>
      <c r="E798" s="16"/>
      <c r="F798" s="14"/>
      <c r="G798" s="14"/>
      <c r="H798" s="14"/>
      <c r="I798" s="15"/>
      <c r="J798" s="77"/>
      <c r="K798" s="92"/>
    </row>
    <row r="799" spans="1:11" ht="12.75" x14ac:dyDescent="0.2">
      <c r="A799" s="14"/>
      <c r="B799" s="14"/>
      <c r="C799" s="14"/>
      <c r="D799" s="16"/>
      <c r="E799" s="16"/>
      <c r="F799" s="14"/>
      <c r="G799" s="14"/>
      <c r="H799" s="14"/>
      <c r="I799" s="15"/>
      <c r="J799" s="77"/>
      <c r="K799" s="92"/>
    </row>
    <row r="800" spans="1:11" ht="12.75" x14ac:dyDescent="0.2">
      <c r="A800" s="14"/>
      <c r="B800" s="14"/>
      <c r="C800" s="14"/>
      <c r="D800" s="16"/>
      <c r="E800" s="16"/>
      <c r="F800" s="14"/>
      <c r="G800" s="14"/>
      <c r="H800" s="14"/>
      <c r="I800" s="15"/>
      <c r="J800" s="77"/>
      <c r="K800" s="92"/>
    </row>
    <row r="801" spans="1:11" ht="12.75" x14ac:dyDescent="0.2">
      <c r="A801" s="14"/>
      <c r="B801" s="14"/>
      <c r="C801" s="14"/>
      <c r="D801" s="16"/>
      <c r="E801" s="16"/>
      <c r="F801" s="14"/>
      <c r="G801" s="14"/>
      <c r="H801" s="14"/>
      <c r="I801" s="15"/>
      <c r="J801" s="77"/>
      <c r="K801" s="92"/>
    </row>
    <row r="802" spans="1:11" ht="12.75" x14ac:dyDescent="0.2">
      <c r="A802" s="14"/>
      <c r="B802" s="14"/>
      <c r="C802" s="14"/>
      <c r="D802" s="16"/>
      <c r="E802" s="16"/>
      <c r="F802" s="14"/>
      <c r="G802" s="14"/>
      <c r="H802" s="14"/>
      <c r="I802" s="15"/>
      <c r="J802" s="77"/>
      <c r="K802" s="92"/>
    </row>
    <row r="803" spans="1:11" ht="12.75" x14ac:dyDescent="0.2">
      <c r="A803" s="14"/>
      <c r="B803" s="14"/>
      <c r="C803" s="14"/>
      <c r="D803" s="16"/>
      <c r="E803" s="16"/>
      <c r="F803" s="14"/>
      <c r="G803" s="14"/>
      <c r="H803" s="14"/>
      <c r="I803" s="15"/>
      <c r="J803" s="77"/>
      <c r="K803" s="92"/>
    </row>
    <row r="804" spans="1:11" ht="12.75" x14ac:dyDescent="0.2">
      <c r="A804" s="14"/>
      <c r="B804" s="14"/>
      <c r="C804" s="14"/>
      <c r="D804" s="16"/>
      <c r="E804" s="16"/>
      <c r="F804" s="14"/>
      <c r="G804" s="14"/>
      <c r="H804" s="14"/>
      <c r="I804" s="15"/>
      <c r="J804" s="77"/>
      <c r="K804" s="92"/>
    </row>
    <row r="805" spans="1:11" ht="12.75" x14ac:dyDescent="0.2">
      <c r="A805" s="14"/>
      <c r="B805" s="14"/>
      <c r="C805" s="14"/>
      <c r="D805" s="16"/>
      <c r="E805" s="16"/>
      <c r="F805" s="14"/>
      <c r="G805" s="14"/>
      <c r="H805" s="14"/>
      <c r="I805" s="15"/>
      <c r="J805" s="77"/>
      <c r="K805" s="92"/>
    </row>
    <row r="806" spans="1:11" ht="12.75" x14ac:dyDescent="0.2">
      <c r="A806" s="14"/>
      <c r="B806" s="14"/>
      <c r="C806" s="14"/>
      <c r="D806" s="16"/>
      <c r="E806" s="16"/>
      <c r="F806" s="14"/>
      <c r="G806" s="14"/>
      <c r="H806" s="14"/>
      <c r="I806" s="15"/>
      <c r="J806" s="77"/>
      <c r="K806" s="92"/>
    </row>
    <row r="807" spans="1:11" ht="12.75" x14ac:dyDescent="0.2">
      <c r="A807" s="14"/>
      <c r="B807" s="14"/>
      <c r="C807" s="14"/>
      <c r="D807" s="16"/>
      <c r="E807" s="16"/>
      <c r="F807" s="14"/>
      <c r="G807" s="14"/>
      <c r="H807" s="14"/>
      <c r="I807" s="15"/>
      <c r="J807" s="77"/>
      <c r="K807" s="92"/>
    </row>
    <row r="808" spans="1:11" ht="12.75" x14ac:dyDescent="0.2">
      <c r="A808" s="14"/>
      <c r="B808" s="14"/>
      <c r="C808" s="14"/>
      <c r="D808" s="16"/>
      <c r="E808" s="16"/>
      <c r="F808" s="14"/>
      <c r="G808" s="14"/>
      <c r="H808" s="14"/>
      <c r="I808" s="15"/>
      <c r="J808" s="77"/>
      <c r="K808" s="92"/>
    </row>
    <row r="809" spans="1:11" ht="12.75" x14ac:dyDescent="0.2">
      <c r="A809" s="14"/>
      <c r="B809" s="14"/>
      <c r="C809" s="14"/>
      <c r="D809" s="16"/>
      <c r="E809" s="16"/>
      <c r="F809" s="14"/>
      <c r="G809" s="14"/>
      <c r="H809" s="14"/>
      <c r="I809" s="15"/>
      <c r="J809" s="77"/>
      <c r="K809" s="92"/>
    </row>
    <row r="810" spans="1:11" ht="12.75" x14ac:dyDescent="0.2">
      <c r="A810" s="14"/>
      <c r="B810" s="14"/>
      <c r="C810" s="14"/>
      <c r="D810" s="16"/>
      <c r="E810" s="16"/>
      <c r="F810" s="14"/>
      <c r="G810" s="14"/>
      <c r="H810" s="14"/>
      <c r="I810" s="15"/>
      <c r="J810" s="77"/>
      <c r="K810" s="92"/>
    </row>
    <row r="811" spans="1:11" ht="12.75" x14ac:dyDescent="0.2">
      <c r="A811" s="14"/>
      <c r="B811" s="14"/>
      <c r="C811" s="14"/>
      <c r="D811" s="16"/>
      <c r="E811" s="16"/>
      <c r="F811" s="14"/>
      <c r="G811" s="14"/>
      <c r="H811" s="14"/>
      <c r="I811" s="15"/>
      <c r="J811" s="77"/>
      <c r="K811" s="92"/>
    </row>
    <row r="812" spans="1:11" ht="12.75" x14ac:dyDescent="0.2">
      <c r="A812" s="14"/>
      <c r="B812" s="14"/>
      <c r="C812" s="14"/>
      <c r="D812" s="16"/>
      <c r="E812" s="16"/>
      <c r="F812" s="14"/>
      <c r="G812" s="14"/>
      <c r="H812" s="14"/>
      <c r="I812" s="15"/>
      <c r="J812" s="77"/>
      <c r="K812" s="92"/>
    </row>
    <row r="813" spans="1:11" ht="12.75" x14ac:dyDescent="0.2">
      <c r="A813" s="14"/>
      <c r="B813" s="14"/>
      <c r="C813" s="14"/>
      <c r="D813" s="16"/>
      <c r="E813" s="16"/>
      <c r="F813" s="14"/>
      <c r="G813" s="14"/>
      <c r="H813" s="14"/>
      <c r="I813" s="15"/>
      <c r="J813" s="77"/>
      <c r="K813" s="92"/>
    </row>
    <row r="814" spans="1:11" ht="12.75" x14ac:dyDescent="0.2">
      <c r="A814" s="14"/>
      <c r="B814" s="14"/>
      <c r="C814" s="14"/>
      <c r="D814" s="16"/>
      <c r="E814" s="16"/>
      <c r="F814" s="14"/>
      <c r="G814" s="14"/>
      <c r="H814" s="14"/>
      <c r="I814" s="15"/>
      <c r="J814" s="77"/>
      <c r="K814" s="92"/>
    </row>
    <row r="815" spans="1:11" ht="12.75" x14ac:dyDescent="0.2">
      <c r="A815" s="14"/>
      <c r="B815" s="14"/>
      <c r="C815" s="14"/>
      <c r="D815" s="16"/>
      <c r="E815" s="16"/>
      <c r="F815" s="14"/>
      <c r="G815" s="14"/>
      <c r="H815" s="14"/>
      <c r="I815" s="15"/>
      <c r="J815" s="77"/>
      <c r="K815" s="92"/>
    </row>
    <row r="816" spans="1:11" ht="12.75" x14ac:dyDescent="0.2">
      <c r="A816" s="14"/>
      <c r="B816" s="14"/>
      <c r="C816" s="14"/>
      <c r="D816" s="16"/>
      <c r="E816" s="16"/>
      <c r="F816" s="14"/>
      <c r="G816" s="14"/>
      <c r="H816" s="14"/>
      <c r="I816" s="15"/>
      <c r="J816" s="77"/>
      <c r="K816" s="92"/>
    </row>
    <row r="817" spans="1:11" ht="12.75" x14ac:dyDescent="0.2">
      <c r="A817" s="14"/>
      <c r="B817" s="14"/>
      <c r="C817" s="14"/>
      <c r="D817" s="16"/>
      <c r="E817" s="16"/>
      <c r="F817" s="14"/>
      <c r="G817" s="14"/>
      <c r="H817" s="14"/>
      <c r="I817" s="15"/>
      <c r="J817" s="77"/>
      <c r="K817" s="92"/>
    </row>
    <row r="818" spans="1:11" ht="12.75" x14ac:dyDescent="0.2">
      <c r="A818" s="14"/>
      <c r="B818" s="14"/>
      <c r="C818" s="14"/>
      <c r="D818" s="16"/>
      <c r="E818" s="16"/>
      <c r="F818" s="14"/>
      <c r="G818" s="14"/>
      <c r="H818" s="14"/>
      <c r="I818" s="15"/>
      <c r="J818" s="77"/>
      <c r="K818" s="92"/>
    </row>
    <row r="819" spans="1:11" ht="12.75" x14ac:dyDescent="0.2">
      <c r="A819" s="14"/>
      <c r="B819" s="14"/>
      <c r="C819" s="14"/>
      <c r="D819" s="16"/>
      <c r="E819" s="16"/>
      <c r="F819" s="14"/>
      <c r="G819" s="14"/>
      <c r="H819" s="14"/>
      <c r="I819" s="15"/>
      <c r="J819" s="77"/>
      <c r="K819" s="92"/>
    </row>
    <row r="820" spans="1:11" ht="12.75" x14ac:dyDescent="0.2">
      <c r="A820" s="14"/>
      <c r="B820" s="14"/>
      <c r="C820" s="14"/>
      <c r="D820" s="16"/>
      <c r="E820" s="16"/>
      <c r="F820" s="14"/>
      <c r="G820" s="14"/>
      <c r="H820" s="14"/>
      <c r="I820" s="15"/>
      <c r="J820" s="77"/>
      <c r="K820" s="92"/>
    </row>
    <row r="821" spans="1:11" ht="12.75" x14ac:dyDescent="0.2">
      <c r="A821" s="14"/>
      <c r="B821" s="14"/>
      <c r="C821" s="14"/>
      <c r="D821" s="16"/>
      <c r="E821" s="16"/>
      <c r="F821" s="14"/>
      <c r="G821" s="14"/>
      <c r="H821" s="14"/>
      <c r="I821" s="15"/>
      <c r="J821" s="77"/>
      <c r="K821" s="92"/>
    </row>
    <row r="822" spans="1:11" ht="12.75" x14ac:dyDescent="0.2">
      <c r="A822" s="14"/>
      <c r="B822" s="14"/>
      <c r="C822" s="14"/>
      <c r="D822" s="16"/>
      <c r="E822" s="16"/>
      <c r="F822" s="14"/>
      <c r="G822" s="14"/>
      <c r="H822" s="14"/>
      <c r="I822" s="15"/>
      <c r="J822" s="77"/>
      <c r="K822" s="92"/>
    </row>
    <row r="823" spans="1:11" ht="12.75" x14ac:dyDescent="0.2">
      <c r="A823" s="14"/>
      <c r="B823" s="14"/>
      <c r="C823" s="14"/>
      <c r="D823" s="16"/>
      <c r="E823" s="16"/>
      <c r="F823" s="14"/>
      <c r="G823" s="14"/>
      <c r="H823" s="14"/>
      <c r="I823" s="15"/>
      <c r="J823" s="77"/>
      <c r="K823" s="92"/>
    </row>
    <row r="824" spans="1:11" ht="12.75" x14ac:dyDescent="0.2">
      <c r="A824" s="14"/>
      <c r="B824" s="14"/>
      <c r="C824" s="14"/>
      <c r="D824" s="16"/>
      <c r="E824" s="16"/>
      <c r="F824" s="14"/>
      <c r="G824" s="14"/>
      <c r="H824" s="14"/>
      <c r="I824" s="15"/>
      <c r="J824" s="77"/>
      <c r="K824" s="92"/>
    </row>
    <row r="825" spans="1:11" ht="12.75" x14ac:dyDescent="0.2">
      <c r="A825" s="14"/>
      <c r="B825" s="14"/>
      <c r="C825" s="14"/>
      <c r="D825" s="16"/>
      <c r="E825" s="16"/>
      <c r="F825" s="14"/>
      <c r="G825" s="14"/>
      <c r="H825" s="14"/>
      <c r="I825" s="15"/>
      <c r="J825" s="77"/>
      <c r="K825" s="92"/>
    </row>
    <row r="826" spans="1:11" ht="12.75" x14ac:dyDescent="0.2">
      <c r="A826" s="14"/>
      <c r="B826" s="14"/>
      <c r="C826" s="14"/>
      <c r="D826" s="16"/>
      <c r="E826" s="16"/>
      <c r="F826" s="14"/>
      <c r="G826" s="14"/>
      <c r="H826" s="14"/>
      <c r="I826" s="15"/>
      <c r="J826" s="77"/>
      <c r="K826" s="92"/>
    </row>
    <row r="827" spans="1:11" ht="12.75" x14ac:dyDescent="0.2">
      <c r="A827" s="14"/>
      <c r="B827" s="14"/>
      <c r="C827" s="14"/>
      <c r="D827" s="16"/>
      <c r="E827" s="16"/>
      <c r="F827" s="14"/>
      <c r="G827" s="14"/>
      <c r="H827" s="14"/>
      <c r="I827" s="15"/>
      <c r="J827" s="77"/>
      <c r="K827" s="92"/>
    </row>
    <row r="828" spans="1:11" ht="12.75" x14ac:dyDescent="0.2">
      <c r="A828" s="14"/>
      <c r="B828" s="14"/>
      <c r="C828" s="14"/>
      <c r="D828" s="16"/>
      <c r="E828" s="16"/>
      <c r="F828" s="14"/>
      <c r="G828" s="14"/>
      <c r="H828" s="14"/>
      <c r="I828" s="15"/>
      <c r="J828" s="77"/>
      <c r="K828" s="92"/>
    </row>
    <row r="829" spans="1:11" ht="12.75" x14ac:dyDescent="0.2">
      <c r="A829" s="14"/>
      <c r="B829" s="14"/>
      <c r="C829" s="14"/>
      <c r="D829" s="16"/>
      <c r="E829" s="16"/>
      <c r="F829" s="14"/>
      <c r="G829" s="14"/>
      <c r="H829" s="14"/>
      <c r="I829" s="15"/>
      <c r="J829" s="77"/>
      <c r="K829" s="92"/>
    </row>
    <row r="830" spans="1:11" ht="12.75" x14ac:dyDescent="0.2">
      <c r="A830" s="14"/>
      <c r="B830" s="14"/>
      <c r="C830" s="14"/>
      <c r="D830" s="16"/>
      <c r="E830" s="16"/>
      <c r="F830" s="14"/>
      <c r="G830" s="14"/>
      <c r="H830" s="14"/>
      <c r="I830" s="15"/>
      <c r="J830" s="77"/>
      <c r="K830" s="92"/>
    </row>
    <row r="831" spans="1:11" ht="12.75" x14ac:dyDescent="0.2">
      <c r="A831" s="14"/>
      <c r="B831" s="14"/>
      <c r="C831" s="14"/>
      <c r="D831" s="16"/>
      <c r="E831" s="16"/>
      <c r="F831" s="14"/>
      <c r="G831" s="14"/>
      <c r="H831" s="14"/>
      <c r="I831" s="15"/>
      <c r="J831" s="77"/>
      <c r="K831" s="92"/>
    </row>
    <row r="832" spans="1:11" ht="12.75" x14ac:dyDescent="0.2">
      <c r="A832" s="14"/>
      <c r="B832" s="14"/>
      <c r="C832" s="14"/>
      <c r="D832" s="16"/>
      <c r="E832" s="16"/>
      <c r="F832" s="14"/>
      <c r="G832" s="14"/>
      <c r="H832" s="14"/>
      <c r="I832" s="15"/>
      <c r="J832" s="77"/>
      <c r="K832" s="92"/>
    </row>
    <row r="833" spans="1:11" ht="12.75" x14ac:dyDescent="0.2">
      <c r="A833" s="14"/>
      <c r="B833" s="14"/>
      <c r="C833" s="14"/>
      <c r="D833" s="16"/>
      <c r="E833" s="16"/>
      <c r="F833" s="14"/>
      <c r="G833" s="14"/>
      <c r="H833" s="14"/>
      <c r="I833" s="15"/>
      <c r="J833" s="77"/>
      <c r="K833" s="92"/>
    </row>
    <row r="834" spans="1:11" ht="12.75" x14ac:dyDescent="0.2">
      <c r="A834" s="14"/>
      <c r="B834" s="14"/>
      <c r="C834" s="14"/>
      <c r="D834" s="16"/>
      <c r="E834" s="16"/>
      <c r="F834" s="14"/>
      <c r="G834" s="14"/>
      <c r="H834" s="14"/>
      <c r="I834" s="15"/>
      <c r="J834" s="77"/>
      <c r="K834" s="92"/>
    </row>
    <row r="835" spans="1:11" ht="12.75" x14ac:dyDescent="0.2">
      <c r="A835" s="14"/>
      <c r="B835" s="14"/>
      <c r="C835" s="14"/>
      <c r="D835" s="16"/>
      <c r="E835" s="16"/>
      <c r="F835" s="14"/>
      <c r="G835" s="14"/>
      <c r="H835" s="14"/>
      <c r="I835" s="15"/>
      <c r="J835" s="77"/>
      <c r="K835" s="92"/>
    </row>
    <row r="836" spans="1:11" ht="12.75" x14ac:dyDescent="0.2">
      <c r="A836" s="14"/>
      <c r="B836" s="14"/>
      <c r="C836" s="14"/>
      <c r="D836" s="16"/>
      <c r="E836" s="16"/>
      <c r="F836" s="14"/>
      <c r="G836" s="14"/>
      <c r="H836" s="14"/>
      <c r="I836" s="15"/>
      <c r="J836" s="77"/>
      <c r="K836" s="92"/>
    </row>
    <row r="837" spans="1:11" ht="12.75" x14ac:dyDescent="0.2">
      <c r="A837" s="14"/>
      <c r="B837" s="14"/>
      <c r="C837" s="14"/>
      <c r="D837" s="16"/>
      <c r="E837" s="16"/>
      <c r="F837" s="14"/>
      <c r="G837" s="14"/>
      <c r="H837" s="14"/>
      <c r="I837" s="15"/>
      <c r="J837" s="77"/>
      <c r="K837" s="92"/>
    </row>
    <row r="838" spans="1:11" ht="12.75" x14ac:dyDescent="0.2">
      <c r="A838" s="14"/>
      <c r="B838" s="14"/>
      <c r="C838" s="14"/>
      <c r="D838" s="16"/>
      <c r="E838" s="16"/>
      <c r="F838" s="14"/>
      <c r="G838" s="14"/>
      <c r="H838" s="14"/>
      <c r="I838" s="15"/>
      <c r="J838" s="77"/>
      <c r="K838" s="92"/>
    </row>
    <row r="839" spans="1:11" ht="12.75" x14ac:dyDescent="0.2">
      <c r="A839" s="14"/>
      <c r="B839" s="14"/>
      <c r="C839" s="14"/>
      <c r="D839" s="16"/>
      <c r="E839" s="16"/>
      <c r="F839" s="14"/>
      <c r="G839" s="14"/>
      <c r="H839" s="14"/>
      <c r="I839" s="15"/>
      <c r="J839" s="77"/>
      <c r="K839" s="92"/>
    </row>
    <row r="840" spans="1:11" ht="12.75" x14ac:dyDescent="0.2">
      <c r="A840" s="14"/>
      <c r="B840" s="14"/>
      <c r="C840" s="14"/>
      <c r="D840" s="16"/>
      <c r="E840" s="16"/>
      <c r="F840" s="14"/>
      <c r="G840" s="14"/>
      <c r="H840" s="14"/>
      <c r="I840" s="15"/>
      <c r="J840" s="77"/>
      <c r="K840" s="92"/>
    </row>
    <row r="841" spans="1:11" ht="12.75" x14ac:dyDescent="0.2">
      <c r="A841" s="14"/>
      <c r="B841" s="14"/>
      <c r="C841" s="14"/>
      <c r="D841" s="16"/>
      <c r="E841" s="16"/>
      <c r="F841" s="14"/>
      <c r="G841" s="14"/>
      <c r="H841" s="14"/>
      <c r="I841" s="15"/>
      <c r="J841" s="77"/>
      <c r="K841" s="92"/>
    </row>
    <row r="842" spans="1:11" ht="12.75" x14ac:dyDescent="0.2">
      <c r="A842" s="14"/>
      <c r="B842" s="14"/>
      <c r="C842" s="14"/>
      <c r="D842" s="16"/>
      <c r="E842" s="16"/>
      <c r="F842" s="14"/>
      <c r="G842" s="14"/>
      <c r="H842" s="14"/>
      <c r="I842" s="15"/>
      <c r="J842" s="77"/>
      <c r="K842" s="92"/>
    </row>
    <row r="843" spans="1:11" ht="12.75" x14ac:dyDescent="0.2">
      <c r="A843" s="14"/>
      <c r="B843" s="14"/>
      <c r="C843" s="14"/>
      <c r="D843" s="16"/>
      <c r="E843" s="16"/>
      <c r="F843" s="14"/>
      <c r="G843" s="14"/>
      <c r="H843" s="14"/>
      <c r="I843" s="15"/>
      <c r="J843" s="77"/>
      <c r="K843" s="92"/>
    </row>
    <row r="844" spans="1:11" ht="12.75" x14ac:dyDescent="0.2">
      <c r="A844" s="14"/>
      <c r="B844" s="14"/>
      <c r="C844" s="14"/>
      <c r="D844" s="16"/>
      <c r="E844" s="16"/>
      <c r="F844" s="14"/>
      <c r="G844" s="14"/>
      <c r="H844" s="14"/>
      <c r="I844" s="15"/>
      <c r="J844" s="77"/>
      <c r="K844" s="92"/>
    </row>
    <row r="845" spans="1:11" ht="12.75" x14ac:dyDescent="0.2">
      <c r="A845" s="14"/>
      <c r="B845" s="14"/>
      <c r="C845" s="14"/>
      <c r="D845" s="16"/>
      <c r="E845" s="16"/>
      <c r="F845" s="14"/>
      <c r="G845" s="14"/>
      <c r="H845" s="14"/>
      <c r="I845" s="15"/>
      <c r="J845" s="77"/>
      <c r="K845" s="92"/>
    </row>
    <row r="846" spans="1:11" ht="12.75" x14ac:dyDescent="0.2">
      <c r="A846" s="14"/>
      <c r="B846" s="14"/>
      <c r="C846" s="14"/>
      <c r="D846" s="16"/>
      <c r="E846" s="16"/>
      <c r="F846" s="14"/>
      <c r="G846" s="14"/>
      <c r="H846" s="14"/>
      <c r="I846" s="15"/>
      <c r="J846" s="77"/>
      <c r="K846" s="92"/>
    </row>
    <row r="847" spans="1:11" ht="12.75" x14ac:dyDescent="0.2">
      <c r="A847" s="14"/>
      <c r="B847" s="14"/>
      <c r="C847" s="14"/>
      <c r="D847" s="16"/>
      <c r="E847" s="16"/>
      <c r="F847" s="14"/>
      <c r="G847" s="14"/>
      <c r="H847" s="14"/>
      <c r="I847" s="15"/>
      <c r="J847" s="77"/>
      <c r="K847" s="92"/>
    </row>
    <row r="848" spans="1:11" ht="12.75" x14ac:dyDescent="0.2">
      <c r="A848" s="14"/>
      <c r="B848" s="14"/>
      <c r="C848" s="14"/>
      <c r="D848" s="16"/>
      <c r="E848" s="16"/>
      <c r="F848" s="14"/>
      <c r="G848" s="14"/>
      <c r="H848" s="14"/>
      <c r="I848" s="15"/>
      <c r="J848" s="77"/>
      <c r="K848" s="92"/>
    </row>
    <row r="849" spans="1:11" ht="12.75" x14ac:dyDescent="0.2">
      <c r="A849" s="14"/>
      <c r="B849" s="14"/>
      <c r="C849" s="14"/>
      <c r="D849" s="16"/>
      <c r="E849" s="16"/>
      <c r="F849" s="14"/>
      <c r="G849" s="14"/>
      <c r="H849" s="14"/>
      <c r="I849" s="15"/>
      <c r="J849" s="77"/>
      <c r="K849" s="92"/>
    </row>
    <row r="850" spans="1:11" ht="12.75" x14ac:dyDescent="0.2">
      <c r="A850" s="14"/>
      <c r="B850" s="14"/>
      <c r="C850" s="14"/>
      <c r="D850" s="16"/>
      <c r="E850" s="16"/>
      <c r="F850" s="14"/>
      <c r="G850" s="14"/>
      <c r="H850" s="14"/>
      <c r="I850" s="15"/>
      <c r="J850" s="77"/>
      <c r="K850" s="92"/>
    </row>
    <row r="851" spans="1:11" ht="12.75" x14ac:dyDescent="0.2">
      <c r="A851" s="14"/>
      <c r="B851" s="14"/>
      <c r="C851" s="14"/>
      <c r="D851" s="16"/>
      <c r="E851" s="16"/>
      <c r="F851" s="14"/>
      <c r="G851" s="14"/>
      <c r="H851" s="14"/>
      <c r="I851" s="15"/>
      <c r="J851" s="77"/>
      <c r="K851" s="92"/>
    </row>
    <row r="852" spans="1:11" ht="12.75" x14ac:dyDescent="0.2">
      <c r="A852" s="14"/>
      <c r="B852" s="14"/>
      <c r="C852" s="14"/>
      <c r="D852" s="16"/>
      <c r="E852" s="16"/>
      <c r="F852" s="14"/>
      <c r="G852" s="14"/>
      <c r="H852" s="14"/>
      <c r="I852" s="15"/>
      <c r="J852" s="77"/>
      <c r="K852" s="92"/>
    </row>
    <row r="853" spans="1:11" ht="12.75" x14ac:dyDescent="0.2">
      <c r="A853" s="14"/>
      <c r="B853" s="14"/>
      <c r="C853" s="14"/>
      <c r="D853" s="16"/>
      <c r="E853" s="16"/>
      <c r="F853" s="14"/>
      <c r="G853" s="14"/>
      <c r="H853" s="14"/>
      <c r="I853" s="15"/>
      <c r="J853" s="77"/>
      <c r="K853" s="92"/>
    </row>
    <row r="854" spans="1:11" ht="12.75" x14ac:dyDescent="0.2">
      <c r="A854" s="14"/>
      <c r="B854" s="14"/>
      <c r="C854" s="14"/>
      <c r="D854" s="16"/>
      <c r="E854" s="16"/>
      <c r="F854" s="14"/>
      <c r="G854" s="14"/>
      <c r="H854" s="14"/>
      <c r="I854" s="15"/>
      <c r="J854" s="77"/>
      <c r="K854" s="92"/>
    </row>
    <row r="855" spans="1:11" ht="12.75" x14ac:dyDescent="0.2">
      <c r="A855" s="14"/>
      <c r="B855" s="14"/>
      <c r="C855" s="14"/>
      <c r="D855" s="16"/>
      <c r="E855" s="16"/>
      <c r="F855" s="14"/>
      <c r="G855" s="14"/>
      <c r="H855" s="14"/>
      <c r="I855" s="15"/>
      <c r="J855" s="77"/>
      <c r="K855" s="92"/>
    </row>
    <row r="856" spans="1:11" ht="12.75" x14ac:dyDescent="0.2">
      <c r="A856" s="14"/>
      <c r="B856" s="14"/>
      <c r="C856" s="14"/>
      <c r="D856" s="16"/>
      <c r="E856" s="16"/>
      <c r="F856" s="14"/>
      <c r="G856" s="14"/>
      <c r="H856" s="14"/>
      <c r="I856" s="15"/>
      <c r="J856" s="77"/>
      <c r="K856" s="92"/>
    </row>
    <row r="857" spans="1:11" ht="12.75" x14ac:dyDescent="0.2">
      <c r="A857" s="14"/>
      <c r="B857" s="14"/>
      <c r="C857" s="14"/>
      <c r="D857" s="16"/>
      <c r="E857" s="16"/>
      <c r="F857" s="14"/>
      <c r="G857" s="14"/>
      <c r="H857" s="14"/>
      <c r="I857" s="15"/>
      <c r="J857" s="77"/>
      <c r="K857" s="92"/>
    </row>
    <row r="858" spans="1:11" ht="12.75" x14ac:dyDescent="0.2">
      <c r="A858" s="14"/>
      <c r="B858" s="14"/>
      <c r="C858" s="14"/>
      <c r="D858" s="16"/>
      <c r="E858" s="16"/>
      <c r="F858" s="14"/>
      <c r="G858" s="14"/>
      <c r="H858" s="14"/>
      <c r="I858" s="15"/>
      <c r="J858" s="77"/>
      <c r="K858" s="92"/>
    </row>
    <row r="859" spans="1:11" ht="12.75" x14ac:dyDescent="0.2">
      <c r="A859" s="14"/>
      <c r="B859" s="14"/>
      <c r="C859" s="14"/>
      <c r="D859" s="16"/>
      <c r="E859" s="16"/>
      <c r="F859" s="14"/>
      <c r="G859" s="14"/>
      <c r="H859" s="14"/>
      <c r="I859" s="15"/>
      <c r="J859" s="77"/>
      <c r="K859" s="92"/>
    </row>
    <row r="860" spans="1:11" ht="12.75" x14ac:dyDescent="0.2">
      <c r="A860" s="14"/>
      <c r="B860" s="14"/>
      <c r="C860" s="14"/>
      <c r="D860" s="16"/>
      <c r="E860" s="16"/>
      <c r="F860" s="14"/>
      <c r="G860" s="14"/>
      <c r="H860" s="14"/>
      <c r="I860" s="15"/>
      <c r="J860" s="77"/>
      <c r="K860" s="92"/>
    </row>
    <row r="861" spans="1:11" ht="12.75" x14ac:dyDescent="0.2">
      <c r="A861" s="14"/>
      <c r="B861" s="14"/>
      <c r="C861" s="14"/>
      <c r="D861" s="16"/>
      <c r="E861" s="16"/>
      <c r="F861" s="14"/>
      <c r="G861" s="14"/>
      <c r="H861" s="14"/>
      <c r="I861" s="15"/>
      <c r="J861" s="77"/>
      <c r="K861" s="92"/>
    </row>
    <row r="862" spans="1:11" ht="12.75" x14ac:dyDescent="0.2">
      <c r="A862" s="14"/>
      <c r="B862" s="14"/>
      <c r="C862" s="14"/>
      <c r="D862" s="16"/>
      <c r="E862" s="16"/>
      <c r="F862" s="14"/>
      <c r="G862" s="14"/>
      <c r="H862" s="14"/>
      <c r="I862" s="15"/>
      <c r="J862" s="77"/>
      <c r="K862" s="92"/>
    </row>
    <row r="863" spans="1:11" ht="12.75" x14ac:dyDescent="0.2">
      <c r="A863" s="14"/>
      <c r="B863" s="14"/>
      <c r="C863" s="14"/>
      <c r="D863" s="16"/>
      <c r="E863" s="16"/>
      <c r="F863" s="14"/>
      <c r="G863" s="14"/>
      <c r="H863" s="14"/>
      <c r="I863" s="15"/>
      <c r="J863" s="77"/>
      <c r="K863" s="92"/>
    </row>
    <row r="864" spans="1:11" ht="12.75" x14ac:dyDescent="0.2">
      <c r="A864" s="14"/>
      <c r="B864" s="14"/>
      <c r="C864" s="14"/>
      <c r="D864" s="16"/>
      <c r="E864" s="16"/>
      <c r="F864" s="14"/>
      <c r="G864" s="14"/>
      <c r="H864" s="14"/>
      <c r="I864" s="15"/>
      <c r="J864" s="77"/>
      <c r="K864" s="92"/>
    </row>
    <row r="865" spans="1:11" ht="12.75" x14ac:dyDescent="0.2">
      <c r="A865" s="14"/>
      <c r="B865" s="14"/>
      <c r="C865" s="14"/>
      <c r="D865" s="16"/>
      <c r="E865" s="16"/>
      <c r="F865" s="14"/>
      <c r="G865" s="14"/>
      <c r="H865" s="14"/>
      <c r="I865" s="15"/>
      <c r="J865" s="77"/>
      <c r="K865" s="92"/>
    </row>
    <row r="866" spans="1:11" ht="12.75" x14ac:dyDescent="0.2">
      <c r="A866" s="14"/>
      <c r="B866" s="14"/>
      <c r="C866" s="14"/>
      <c r="D866" s="16"/>
      <c r="E866" s="16"/>
      <c r="F866" s="14"/>
      <c r="G866" s="14"/>
      <c r="H866" s="14"/>
      <c r="I866" s="15"/>
      <c r="J866" s="77"/>
      <c r="K866" s="92"/>
    </row>
    <row r="867" spans="1:11" ht="12.75" x14ac:dyDescent="0.2">
      <c r="A867" s="14"/>
      <c r="B867" s="14"/>
      <c r="C867" s="14"/>
      <c r="D867" s="16"/>
      <c r="E867" s="16"/>
      <c r="F867" s="14"/>
      <c r="G867" s="14"/>
      <c r="H867" s="14"/>
      <c r="I867" s="15"/>
      <c r="J867" s="77"/>
      <c r="K867" s="92"/>
    </row>
    <row r="868" spans="1:11" ht="12.75" x14ac:dyDescent="0.2">
      <c r="A868" s="14"/>
      <c r="B868" s="14"/>
      <c r="C868" s="14"/>
      <c r="D868" s="16"/>
      <c r="E868" s="16"/>
      <c r="F868" s="14"/>
      <c r="G868" s="14"/>
      <c r="H868" s="14"/>
      <c r="I868" s="15"/>
      <c r="J868" s="77"/>
      <c r="K868" s="92"/>
    </row>
    <row r="869" spans="1:11" ht="12.75" x14ac:dyDescent="0.2">
      <c r="A869" s="14"/>
      <c r="B869" s="14"/>
      <c r="C869" s="14"/>
      <c r="D869" s="16"/>
      <c r="E869" s="16"/>
      <c r="F869" s="14"/>
      <c r="G869" s="14"/>
      <c r="H869" s="14"/>
      <c r="I869" s="15"/>
      <c r="J869" s="77"/>
      <c r="K869" s="92"/>
    </row>
    <row r="870" spans="1:11" ht="12.75" x14ac:dyDescent="0.2">
      <c r="A870" s="14"/>
      <c r="B870" s="14"/>
      <c r="C870" s="14"/>
      <c r="D870" s="16"/>
      <c r="E870" s="16"/>
      <c r="F870" s="14"/>
      <c r="G870" s="14"/>
      <c r="H870" s="14"/>
      <c r="I870" s="15"/>
      <c r="J870" s="77"/>
      <c r="K870" s="92"/>
    </row>
    <row r="871" spans="1:11" ht="12.75" x14ac:dyDescent="0.2">
      <c r="A871" s="14"/>
      <c r="B871" s="14"/>
      <c r="C871" s="14"/>
      <c r="D871" s="16"/>
      <c r="E871" s="16"/>
      <c r="F871" s="14"/>
      <c r="G871" s="14"/>
      <c r="H871" s="14"/>
      <c r="I871" s="15"/>
      <c r="J871" s="77"/>
      <c r="K871" s="92"/>
    </row>
    <row r="872" spans="1:11" ht="12.75" x14ac:dyDescent="0.2">
      <c r="A872" s="14"/>
      <c r="B872" s="14"/>
      <c r="C872" s="14"/>
      <c r="D872" s="16"/>
      <c r="E872" s="16"/>
      <c r="F872" s="14"/>
      <c r="G872" s="14"/>
      <c r="H872" s="14"/>
      <c r="I872" s="15"/>
      <c r="J872" s="77"/>
      <c r="K872" s="92"/>
    </row>
    <row r="873" spans="1:11" ht="12.75" x14ac:dyDescent="0.2">
      <c r="A873" s="14"/>
      <c r="B873" s="14"/>
      <c r="C873" s="14"/>
      <c r="D873" s="16"/>
      <c r="E873" s="16"/>
      <c r="F873" s="14"/>
      <c r="G873" s="14"/>
      <c r="H873" s="14"/>
      <c r="I873" s="15"/>
      <c r="J873" s="77"/>
      <c r="K873" s="92"/>
    </row>
    <row r="874" spans="1:11" ht="12.75" x14ac:dyDescent="0.2">
      <c r="A874" s="14"/>
      <c r="B874" s="14"/>
      <c r="C874" s="14"/>
      <c r="D874" s="16"/>
      <c r="E874" s="16"/>
      <c r="F874" s="14"/>
      <c r="G874" s="14"/>
      <c r="H874" s="14"/>
      <c r="I874" s="15"/>
      <c r="J874" s="77"/>
      <c r="K874" s="92"/>
    </row>
    <row r="875" spans="1:11" ht="12.75" x14ac:dyDescent="0.2">
      <c r="A875" s="14"/>
      <c r="B875" s="14"/>
      <c r="C875" s="14"/>
      <c r="D875" s="16"/>
      <c r="E875" s="16"/>
      <c r="F875" s="14"/>
      <c r="G875" s="14"/>
      <c r="H875" s="14"/>
      <c r="I875" s="15"/>
      <c r="J875" s="77"/>
      <c r="K875" s="92"/>
    </row>
    <row r="876" spans="1:11" ht="12.75" x14ac:dyDescent="0.2">
      <c r="A876" s="14"/>
      <c r="B876" s="14"/>
      <c r="C876" s="14"/>
      <c r="D876" s="16"/>
      <c r="E876" s="16"/>
      <c r="F876" s="14"/>
      <c r="G876" s="14"/>
      <c r="H876" s="14"/>
      <c r="I876" s="15"/>
      <c r="J876" s="77"/>
      <c r="K876" s="92"/>
    </row>
    <row r="877" spans="1:11" ht="12.75" x14ac:dyDescent="0.2">
      <c r="A877" s="14"/>
      <c r="B877" s="14"/>
      <c r="C877" s="14"/>
      <c r="D877" s="16"/>
      <c r="E877" s="16"/>
      <c r="F877" s="14"/>
      <c r="G877" s="14"/>
      <c r="H877" s="14"/>
      <c r="I877" s="15"/>
      <c r="J877" s="77"/>
      <c r="K877" s="92"/>
    </row>
    <row r="878" spans="1:11" ht="12.75" x14ac:dyDescent="0.2">
      <c r="A878" s="14"/>
      <c r="B878" s="14"/>
      <c r="C878" s="14"/>
      <c r="D878" s="16"/>
      <c r="E878" s="16"/>
      <c r="F878" s="14"/>
      <c r="G878" s="14"/>
      <c r="H878" s="14"/>
      <c r="I878" s="15"/>
      <c r="J878" s="77"/>
      <c r="K878" s="92"/>
    </row>
    <row r="879" spans="1:11" ht="12.75" x14ac:dyDescent="0.2">
      <c r="A879" s="14"/>
      <c r="B879" s="14"/>
      <c r="C879" s="14"/>
      <c r="D879" s="16"/>
      <c r="E879" s="16"/>
      <c r="F879" s="14"/>
      <c r="G879" s="14"/>
      <c r="H879" s="14"/>
      <c r="I879" s="15"/>
      <c r="J879" s="77"/>
      <c r="K879" s="92"/>
    </row>
    <row r="880" spans="1:11" ht="12.75" x14ac:dyDescent="0.2">
      <c r="A880" s="14"/>
      <c r="B880" s="14"/>
      <c r="C880" s="14"/>
      <c r="D880" s="16"/>
      <c r="E880" s="16"/>
      <c r="F880" s="14"/>
      <c r="G880" s="14"/>
      <c r="H880" s="14"/>
      <c r="I880" s="15"/>
      <c r="J880" s="77"/>
      <c r="K880" s="92"/>
    </row>
    <row r="881" spans="1:11" ht="12.75" x14ac:dyDescent="0.2">
      <c r="A881" s="14"/>
      <c r="B881" s="14"/>
      <c r="C881" s="14"/>
      <c r="D881" s="16"/>
      <c r="E881" s="16"/>
      <c r="F881" s="14"/>
      <c r="G881" s="14"/>
      <c r="H881" s="14"/>
      <c r="I881" s="15"/>
      <c r="J881" s="77"/>
      <c r="K881" s="92"/>
    </row>
    <row r="882" spans="1:11" ht="12.75" x14ac:dyDescent="0.2">
      <c r="A882" s="14"/>
      <c r="B882" s="14"/>
      <c r="C882" s="14"/>
      <c r="D882" s="16"/>
      <c r="E882" s="16"/>
      <c r="F882" s="14"/>
      <c r="G882" s="14"/>
      <c r="H882" s="14"/>
      <c r="I882" s="15"/>
      <c r="J882" s="77"/>
      <c r="K882" s="92"/>
    </row>
    <row r="883" spans="1:11" ht="12.75" x14ac:dyDescent="0.2">
      <c r="A883" s="14"/>
      <c r="B883" s="14"/>
      <c r="C883" s="14"/>
      <c r="D883" s="16"/>
      <c r="E883" s="16"/>
      <c r="F883" s="14"/>
      <c r="G883" s="14"/>
      <c r="H883" s="14"/>
      <c r="I883" s="15"/>
      <c r="J883" s="77"/>
      <c r="K883" s="92"/>
    </row>
    <row r="884" spans="1:11" ht="12.75" x14ac:dyDescent="0.2">
      <c r="A884" s="14"/>
      <c r="B884" s="14"/>
      <c r="C884" s="14"/>
      <c r="D884" s="16"/>
      <c r="E884" s="16"/>
      <c r="F884" s="14"/>
      <c r="G884" s="14"/>
      <c r="H884" s="14"/>
      <c r="I884" s="15"/>
      <c r="J884" s="77"/>
      <c r="K884" s="92"/>
    </row>
    <row r="885" spans="1:11" ht="12.75" x14ac:dyDescent="0.2">
      <c r="A885" s="14"/>
      <c r="B885" s="14"/>
      <c r="C885" s="14"/>
      <c r="D885" s="16"/>
      <c r="E885" s="16"/>
      <c r="F885" s="14"/>
      <c r="G885" s="14"/>
      <c r="H885" s="14"/>
      <c r="I885" s="15"/>
      <c r="J885" s="77"/>
      <c r="K885" s="92"/>
    </row>
    <row r="886" spans="1:11" ht="12.75" x14ac:dyDescent="0.2">
      <c r="A886" s="14"/>
      <c r="B886" s="14"/>
      <c r="C886" s="14"/>
      <c r="D886" s="16"/>
      <c r="E886" s="16"/>
      <c r="F886" s="14"/>
      <c r="G886" s="14"/>
      <c r="H886" s="14"/>
      <c r="I886" s="15"/>
      <c r="J886" s="77"/>
      <c r="K886" s="92"/>
    </row>
    <row r="887" spans="1:11" ht="12.75" x14ac:dyDescent="0.2">
      <c r="A887" s="14"/>
      <c r="B887" s="14"/>
      <c r="C887" s="14"/>
      <c r="D887" s="16"/>
      <c r="E887" s="16"/>
      <c r="F887" s="14"/>
      <c r="G887" s="14"/>
      <c r="H887" s="14"/>
      <c r="I887" s="15"/>
      <c r="J887" s="77"/>
      <c r="K887" s="92"/>
    </row>
    <row r="888" spans="1:11" ht="12.75" x14ac:dyDescent="0.2">
      <c r="A888" s="14"/>
      <c r="B888" s="14"/>
      <c r="C888" s="14"/>
      <c r="D888" s="16"/>
      <c r="E888" s="16"/>
      <c r="F888" s="14"/>
      <c r="G888" s="14"/>
      <c r="H888" s="14"/>
      <c r="I888" s="15"/>
      <c r="J888" s="77"/>
      <c r="K888" s="92"/>
    </row>
    <row r="889" spans="1:11" ht="12.75" x14ac:dyDescent="0.2">
      <c r="A889" s="14"/>
      <c r="B889" s="14"/>
      <c r="C889" s="14"/>
      <c r="D889" s="16"/>
      <c r="E889" s="16"/>
      <c r="F889" s="14"/>
      <c r="G889" s="14"/>
      <c r="H889" s="14"/>
      <c r="I889" s="15"/>
      <c r="J889" s="77"/>
      <c r="K889" s="92"/>
    </row>
    <row r="890" spans="1:11" ht="12.75" x14ac:dyDescent="0.2">
      <c r="A890" s="14"/>
      <c r="B890" s="14"/>
      <c r="C890" s="14"/>
      <c r="D890" s="16"/>
      <c r="E890" s="16"/>
      <c r="F890" s="14"/>
      <c r="G890" s="14"/>
      <c r="H890" s="14"/>
      <c r="I890" s="15"/>
      <c r="J890" s="77"/>
      <c r="K890" s="92"/>
    </row>
    <row r="891" spans="1:11" ht="12.75" x14ac:dyDescent="0.2">
      <c r="A891" s="14"/>
      <c r="B891" s="14"/>
      <c r="C891" s="14"/>
      <c r="D891" s="16"/>
      <c r="E891" s="16"/>
      <c r="F891" s="14"/>
      <c r="G891" s="14"/>
      <c r="H891" s="14"/>
      <c r="I891" s="15"/>
      <c r="J891" s="77"/>
      <c r="K891" s="92"/>
    </row>
    <row r="892" spans="1:11" ht="12.75" x14ac:dyDescent="0.2">
      <c r="A892" s="14"/>
      <c r="B892" s="14"/>
      <c r="C892" s="14"/>
      <c r="D892" s="16"/>
      <c r="E892" s="16"/>
      <c r="F892" s="14"/>
      <c r="G892" s="14"/>
      <c r="H892" s="14"/>
      <c r="I892" s="15"/>
      <c r="J892" s="77"/>
      <c r="K892" s="92"/>
    </row>
    <row r="893" spans="1:11" ht="12.75" x14ac:dyDescent="0.2">
      <c r="A893" s="14"/>
      <c r="B893" s="14"/>
      <c r="C893" s="14"/>
      <c r="D893" s="16"/>
      <c r="E893" s="16"/>
      <c r="F893" s="14"/>
      <c r="G893" s="14"/>
      <c r="H893" s="14"/>
      <c r="I893" s="15"/>
      <c r="J893" s="77"/>
      <c r="K893" s="92"/>
    </row>
    <row r="894" spans="1:11" ht="12.75" x14ac:dyDescent="0.2">
      <c r="A894" s="14"/>
      <c r="B894" s="14"/>
      <c r="C894" s="14"/>
      <c r="D894" s="16"/>
      <c r="E894" s="16"/>
      <c r="F894" s="14"/>
      <c r="G894" s="14"/>
      <c r="H894" s="14"/>
      <c r="I894" s="15"/>
      <c r="J894" s="77"/>
      <c r="K894" s="92"/>
    </row>
    <row r="895" spans="1:11" ht="12.75" x14ac:dyDescent="0.2">
      <c r="A895" s="14"/>
      <c r="B895" s="14"/>
      <c r="C895" s="14"/>
      <c r="D895" s="16"/>
      <c r="E895" s="16"/>
      <c r="F895" s="14"/>
      <c r="G895" s="14"/>
      <c r="H895" s="14"/>
      <c r="I895" s="15"/>
      <c r="J895" s="77"/>
      <c r="K895" s="92"/>
    </row>
    <row r="896" spans="1:11" ht="12.75" x14ac:dyDescent="0.2">
      <c r="A896" s="14"/>
      <c r="B896" s="14"/>
      <c r="C896" s="14"/>
      <c r="D896" s="16"/>
      <c r="E896" s="16"/>
      <c r="F896" s="14"/>
      <c r="G896" s="14"/>
      <c r="H896" s="14"/>
      <c r="I896" s="15"/>
      <c r="J896" s="77"/>
      <c r="K896" s="92"/>
    </row>
    <row r="897" spans="1:11" ht="12.75" x14ac:dyDescent="0.2">
      <c r="A897" s="14"/>
      <c r="B897" s="14"/>
      <c r="C897" s="14"/>
      <c r="D897" s="16"/>
      <c r="E897" s="16"/>
      <c r="F897" s="14"/>
      <c r="G897" s="14"/>
      <c r="H897" s="14"/>
      <c r="I897" s="15"/>
      <c r="J897" s="77"/>
      <c r="K897" s="92"/>
    </row>
    <row r="898" spans="1:11" ht="12.75" x14ac:dyDescent="0.2">
      <c r="A898" s="14"/>
      <c r="B898" s="14"/>
      <c r="C898" s="14"/>
      <c r="D898" s="16"/>
      <c r="E898" s="16"/>
      <c r="F898" s="14"/>
      <c r="G898" s="14"/>
      <c r="H898" s="14"/>
      <c r="I898" s="15"/>
      <c r="J898" s="77"/>
      <c r="K898" s="92"/>
    </row>
    <row r="899" spans="1:11" ht="12.75" x14ac:dyDescent="0.2">
      <c r="A899" s="14"/>
      <c r="B899" s="14"/>
      <c r="C899" s="14"/>
      <c r="D899" s="16"/>
      <c r="E899" s="16"/>
      <c r="F899" s="14"/>
      <c r="G899" s="14"/>
      <c r="H899" s="14"/>
      <c r="I899" s="15"/>
      <c r="J899" s="77"/>
      <c r="K899" s="92"/>
    </row>
    <row r="900" spans="1:11" ht="12.75" x14ac:dyDescent="0.2">
      <c r="A900" s="14"/>
      <c r="B900" s="14"/>
      <c r="C900" s="14"/>
      <c r="D900" s="16"/>
      <c r="E900" s="16"/>
      <c r="F900" s="14"/>
      <c r="G900" s="14"/>
      <c r="H900" s="14"/>
      <c r="I900" s="15"/>
      <c r="J900" s="77"/>
      <c r="K900" s="92"/>
    </row>
    <row r="901" spans="1:11" ht="12.75" x14ac:dyDescent="0.2">
      <c r="A901" s="14"/>
      <c r="B901" s="14"/>
      <c r="C901" s="14"/>
      <c r="D901" s="16"/>
      <c r="E901" s="16"/>
      <c r="F901" s="14"/>
      <c r="G901" s="14"/>
      <c r="H901" s="14"/>
      <c r="I901" s="15"/>
      <c r="J901" s="77"/>
      <c r="K901" s="92"/>
    </row>
    <row r="902" spans="1:11" ht="12.75" x14ac:dyDescent="0.2">
      <c r="A902" s="14"/>
      <c r="B902" s="14"/>
      <c r="C902" s="14"/>
      <c r="D902" s="16"/>
      <c r="E902" s="16"/>
      <c r="F902" s="14"/>
      <c r="G902" s="14"/>
      <c r="H902" s="14"/>
      <c r="I902" s="15"/>
      <c r="J902" s="77"/>
      <c r="K902" s="92"/>
    </row>
    <row r="903" spans="1:11" ht="12.75" x14ac:dyDescent="0.2">
      <c r="A903" s="14"/>
      <c r="B903" s="14"/>
      <c r="C903" s="14"/>
      <c r="D903" s="16"/>
      <c r="E903" s="16"/>
      <c r="F903" s="14"/>
      <c r="G903" s="14"/>
      <c r="H903" s="14"/>
      <c r="I903" s="15"/>
      <c r="J903" s="77"/>
      <c r="K903" s="92"/>
    </row>
    <row r="904" spans="1:11" ht="12.75" x14ac:dyDescent="0.2">
      <c r="A904" s="14"/>
      <c r="B904" s="14"/>
      <c r="C904" s="14"/>
      <c r="D904" s="16"/>
      <c r="E904" s="16"/>
      <c r="F904" s="14"/>
      <c r="G904" s="14"/>
      <c r="H904" s="14"/>
      <c r="I904" s="15"/>
      <c r="J904" s="77"/>
      <c r="K904" s="92"/>
    </row>
    <row r="905" spans="1:11" ht="12.75" x14ac:dyDescent="0.2">
      <c r="A905" s="14"/>
      <c r="B905" s="14"/>
      <c r="C905" s="14"/>
      <c r="D905" s="16"/>
      <c r="E905" s="16"/>
      <c r="F905" s="14"/>
      <c r="G905" s="14"/>
      <c r="H905" s="14"/>
      <c r="I905" s="15"/>
      <c r="J905" s="77"/>
      <c r="K905" s="92"/>
    </row>
    <row r="906" spans="1:11" ht="12.75" x14ac:dyDescent="0.2">
      <c r="A906" s="14"/>
      <c r="B906" s="14"/>
      <c r="C906" s="14"/>
      <c r="D906" s="16"/>
      <c r="E906" s="16"/>
      <c r="F906" s="14"/>
      <c r="G906" s="14"/>
      <c r="H906" s="14"/>
      <c r="I906" s="15"/>
      <c r="J906" s="77"/>
      <c r="K906" s="92"/>
    </row>
    <row r="907" spans="1:11" ht="12.75" x14ac:dyDescent="0.2">
      <c r="A907" s="14"/>
      <c r="B907" s="14"/>
      <c r="C907" s="14"/>
      <c r="D907" s="16"/>
      <c r="E907" s="16"/>
      <c r="F907" s="14"/>
      <c r="G907" s="14"/>
      <c r="H907" s="14"/>
      <c r="I907" s="15"/>
      <c r="J907" s="77"/>
      <c r="K907" s="92"/>
    </row>
    <row r="908" spans="1:11" ht="12.75" x14ac:dyDescent="0.2">
      <c r="A908" s="14"/>
      <c r="B908" s="14"/>
      <c r="C908" s="14"/>
      <c r="D908" s="16"/>
      <c r="E908" s="16"/>
      <c r="F908" s="14"/>
      <c r="G908" s="14"/>
      <c r="H908" s="14"/>
      <c r="I908" s="15"/>
      <c r="J908" s="77"/>
      <c r="K908" s="92"/>
    </row>
    <row r="909" spans="1:11" ht="12.75" x14ac:dyDescent="0.2">
      <c r="A909" s="14"/>
      <c r="B909" s="14"/>
      <c r="C909" s="14"/>
      <c r="D909" s="16"/>
      <c r="E909" s="16"/>
      <c r="F909" s="14"/>
      <c r="G909" s="14"/>
      <c r="H909" s="14"/>
      <c r="I909" s="15"/>
      <c r="J909" s="77"/>
      <c r="K909" s="92"/>
    </row>
    <row r="910" spans="1:11" ht="12.75" x14ac:dyDescent="0.2">
      <c r="A910" s="14"/>
      <c r="B910" s="14"/>
      <c r="C910" s="14"/>
      <c r="D910" s="16"/>
      <c r="E910" s="16"/>
      <c r="F910" s="14"/>
      <c r="G910" s="14"/>
      <c r="H910" s="14"/>
      <c r="I910" s="15"/>
      <c r="J910" s="77"/>
      <c r="K910" s="92"/>
    </row>
    <row r="911" spans="1:11" ht="12.75" x14ac:dyDescent="0.2">
      <c r="A911" s="14"/>
      <c r="B911" s="14"/>
      <c r="C911" s="14"/>
      <c r="D911" s="16"/>
      <c r="E911" s="16"/>
      <c r="F911" s="14"/>
      <c r="G911" s="14"/>
      <c r="H911" s="14"/>
      <c r="I911" s="15"/>
      <c r="J911" s="77"/>
      <c r="K911" s="92"/>
    </row>
    <row r="912" spans="1:11" ht="12.75" x14ac:dyDescent="0.2">
      <c r="A912" s="14"/>
      <c r="B912" s="14"/>
      <c r="C912" s="14"/>
      <c r="D912" s="16"/>
      <c r="E912" s="16"/>
      <c r="F912" s="14"/>
      <c r="G912" s="14"/>
      <c r="H912" s="14"/>
      <c r="I912" s="15"/>
      <c r="J912" s="77"/>
      <c r="K912" s="92"/>
    </row>
    <row r="913" spans="1:11" ht="12.75" x14ac:dyDescent="0.2">
      <c r="A913" s="14"/>
      <c r="B913" s="14"/>
      <c r="C913" s="14"/>
      <c r="D913" s="16"/>
      <c r="E913" s="16"/>
      <c r="F913" s="14"/>
      <c r="G913" s="14"/>
      <c r="H913" s="14"/>
      <c r="I913" s="15"/>
      <c r="J913" s="77"/>
      <c r="K913" s="92"/>
    </row>
    <row r="914" spans="1:11" ht="12.75" x14ac:dyDescent="0.2">
      <c r="A914" s="14"/>
      <c r="B914" s="14"/>
      <c r="C914" s="14"/>
      <c r="D914" s="16"/>
      <c r="E914" s="16"/>
      <c r="F914" s="14"/>
      <c r="G914" s="14"/>
      <c r="H914" s="14"/>
      <c r="I914" s="15"/>
      <c r="J914" s="77"/>
      <c r="K914" s="92"/>
    </row>
    <row r="915" spans="1:11" ht="12.75" x14ac:dyDescent="0.2">
      <c r="A915" s="14"/>
      <c r="B915" s="14"/>
      <c r="C915" s="14"/>
      <c r="D915" s="16"/>
      <c r="E915" s="16"/>
      <c r="F915" s="14"/>
      <c r="G915" s="14"/>
      <c r="H915" s="14"/>
      <c r="I915" s="15"/>
      <c r="J915" s="77"/>
      <c r="K915" s="92"/>
    </row>
    <row r="916" spans="1:11" ht="12.75" x14ac:dyDescent="0.2">
      <c r="A916" s="14"/>
      <c r="B916" s="14"/>
      <c r="C916" s="14"/>
      <c r="D916" s="16"/>
      <c r="E916" s="16"/>
      <c r="F916" s="14"/>
      <c r="G916" s="14"/>
      <c r="H916" s="14"/>
      <c r="I916" s="15"/>
      <c r="J916" s="77"/>
      <c r="K916" s="92"/>
    </row>
    <row r="917" spans="1:11" ht="12.75" x14ac:dyDescent="0.2">
      <c r="A917" s="14"/>
      <c r="B917" s="14"/>
      <c r="C917" s="14"/>
      <c r="D917" s="16"/>
      <c r="E917" s="16"/>
      <c r="F917" s="14"/>
      <c r="G917" s="14"/>
      <c r="H917" s="14"/>
      <c r="I917" s="15"/>
      <c r="J917" s="77"/>
      <c r="K917" s="92"/>
    </row>
    <row r="918" spans="1:11" ht="12.75" x14ac:dyDescent="0.2">
      <c r="A918" s="14"/>
      <c r="B918" s="14"/>
      <c r="C918" s="14"/>
      <c r="D918" s="16"/>
      <c r="E918" s="16"/>
      <c r="F918" s="14"/>
      <c r="G918" s="14"/>
      <c r="H918" s="14"/>
      <c r="I918" s="15"/>
      <c r="J918" s="77"/>
      <c r="K918" s="92"/>
    </row>
    <row r="919" spans="1:11" ht="12.75" x14ac:dyDescent="0.2">
      <c r="A919" s="14"/>
      <c r="B919" s="14"/>
      <c r="C919" s="14"/>
      <c r="D919" s="16"/>
      <c r="E919" s="16"/>
      <c r="F919" s="14"/>
      <c r="G919" s="14"/>
      <c r="H919" s="14"/>
      <c r="I919" s="15"/>
      <c r="J919" s="77"/>
      <c r="K919" s="92"/>
    </row>
    <row r="920" spans="1:11" ht="12.75" x14ac:dyDescent="0.2">
      <c r="A920" s="14"/>
      <c r="B920" s="14"/>
      <c r="C920" s="14"/>
      <c r="D920" s="16"/>
      <c r="E920" s="16"/>
      <c r="F920" s="14"/>
      <c r="G920" s="14"/>
      <c r="H920" s="14"/>
      <c r="I920" s="15"/>
      <c r="J920" s="77"/>
      <c r="K920" s="92"/>
    </row>
    <row r="921" spans="1:11" ht="12.75" x14ac:dyDescent="0.2">
      <c r="A921" s="14"/>
      <c r="B921" s="14"/>
      <c r="C921" s="14"/>
      <c r="D921" s="16"/>
      <c r="E921" s="16"/>
      <c r="F921" s="14"/>
      <c r="G921" s="14"/>
      <c r="H921" s="14"/>
      <c r="I921" s="15"/>
      <c r="J921" s="77"/>
      <c r="K921" s="92"/>
    </row>
    <row r="922" spans="1:11" ht="12.75" x14ac:dyDescent="0.2">
      <c r="A922" s="14"/>
      <c r="B922" s="14"/>
      <c r="C922" s="14"/>
      <c r="D922" s="16"/>
      <c r="E922" s="16"/>
      <c r="F922" s="14"/>
      <c r="G922" s="14"/>
      <c r="H922" s="14"/>
      <c r="I922" s="15"/>
      <c r="J922" s="77"/>
      <c r="K922" s="92"/>
    </row>
    <row r="923" spans="1:11" ht="12.75" x14ac:dyDescent="0.2">
      <c r="A923" s="14"/>
      <c r="B923" s="14"/>
      <c r="C923" s="14"/>
      <c r="D923" s="16"/>
      <c r="E923" s="16"/>
      <c r="F923" s="14"/>
      <c r="G923" s="14"/>
      <c r="H923" s="14"/>
      <c r="I923" s="15"/>
      <c r="J923" s="77"/>
      <c r="K923" s="92"/>
    </row>
    <row r="924" spans="1:11" ht="12.75" x14ac:dyDescent="0.2">
      <c r="A924" s="14"/>
      <c r="B924" s="14"/>
      <c r="C924" s="14"/>
      <c r="D924" s="16"/>
      <c r="E924" s="16"/>
      <c r="F924" s="14"/>
      <c r="G924" s="14"/>
      <c r="H924" s="14"/>
      <c r="I924" s="15"/>
      <c r="J924" s="77"/>
      <c r="K924" s="92"/>
    </row>
    <row r="925" spans="1:11" ht="12.75" x14ac:dyDescent="0.2">
      <c r="A925" s="14"/>
      <c r="B925" s="14"/>
      <c r="C925" s="14"/>
      <c r="D925" s="16"/>
      <c r="E925" s="16"/>
      <c r="F925" s="14"/>
      <c r="G925" s="14"/>
      <c r="H925" s="14"/>
      <c r="I925" s="15"/>
      <c r="J925" s="77"/>
      <c r="K925" s="92"/>
    </row>
    <row r="926" spans="1:11" ht="12.75" x14ac:dyDescent="0.2">
      <c r="A926" s="14"/>
      <c r="B926" s="14"/>
      <c r="C926" s="14"/>
      <c r="D926" s="16"/>
      <c r="E926" s="16"/>
      <c r="F926" s="14"/>
      <c r="G926" s="14"/>
      <c r="H926" s="14"/>
      <c r="I926" s="15"/>
      <c r="J926" s="77"/>
      <c r="K926" s="92"/>
    </row>
    <row r="927" spans="1:11" ht="12.75" x14ac:dyDescent="0.2">
      <c r="A927" s="14"/>
      <c r="B927" s="14"/>
      <c r="C927" s="14"/>
      <c r="D927" s="16"/>
      <c r="E927" s="16"/>
      <c r="F927" s="14"/>
      <c r="G927" s="14"/>
      <c r="H927" s="14"/>
      <c r="I927" s="15"/>
      <c r="J927" s="77"/>
      <c r="K927" s="92"/>
    </row>
    <row r="928" spans="1:11" ht="12.75" x14ac:dyDescent="0.2">
      <c r="A928" s="14"/>
      <c r="B928" s="14"/>
      <c r="C928" s="14"/>
      <c r="D928" s="16"/>
      <c r="E928" s="16"/>
      <c r="F928" s="14"/>
      <c r="G928" s="14"/>
      <c r="H928" s="14"/>
      <c r="I928" s="15"/>
      <c r="J928" s="77"/>
      <c r="K928" s="92"/>
    </row>
    <row r="929" spans="1:11" ht="12.75" x14ac:dyDescent="0.2">
      <c r="A929" s="14"/>
      <c r="B929" s="14"/>
      <c r="C929" s="14"/>
      <c r="D929" s="16"/>
      <c r="E929" s="16"/>
      <c r="F929" s="14"/>
      <c r="G929" s="14"/>
      <c r="H929" s="14"/>
      <c r="I929" s="15"/>
      <c r="J929" s="77"/>
      <c r="K929" s="92"/>
    </row>
    <row r="930" spans="1:11" ht="12.75" x14ac:dyDescent="0.2">
      <c r="A930" s="14"/>
      <c r="B930" s="14"/>
      <c r="C930" s="14"/>
      <c r="D930" s="16"/>
      <c r="E930" s="16"/>
      <c r="F930" s="14"/>
      <c r="G930" s="14"/>
      <c r="H930" s="14"/>
      <c r="I930" s="15"/>
      <c r="J930" s="77"/>
      <c r="K930" s="92"/>
    </row>
    <row r="931" spans="1:11" ht="12.75" x14ac:dyDescent="0.2">
      <c r="A931" s="14"/>
      <c r="B931" s="14"/>
      <c r="C931" s="14"/>
      <c r="D931" s="16"/>
      <c r="E931" s="16"/>
      <c r="F931" s="14"/>
      <c r="G931" s="14"/>
      <c r="H931" s="14"/>
      <c r="I931" s="15"/>
      <c r="J931" s="77"/>
      <c r="K931" s="92"/>
    </row>
    <row r="932" spans="1:11" ht="12.75" x14ac:dyDescent="0.2">
      <c r="A932" s="14"/>
      <c r="B932" s="14"/>
      <c r="C932" s="14"/>
      <c r="D932" s="16"/>
      <c r="E932" s="16"/>
      <c r="F932" s="14"/>
      <c r="G932" s="14"/>
      <c r="H932" s="14"/>
      <c r="I932" s="15"/>
      <c r="J932" s="77"/>
      <c r="K932" s="92"/>
    </row>
    <row r="933" spans="1:11" ht="12.75" x14ac:dyDescent="0.2">
      <c r="A933" s="14"/>
      <c r="B933" s="14"/>
      <c r="C933" s="14"/>
      <c r="D933" s="16"/>
      <c r="E933" s="16"/>
      <c r="F933" s="14"/>
      <c r="G933" s="14"/>
      <c r="H933" s="14"/>
      <c r="I933" s="15"/>
      <c r="J933" s="77"/>
      <c r="K933" s="92"/>
    </row>
    <row r="934" spans="1:11" ht="12.75" x14ac:dyDescent="0.2">
      <c r="A934" s="14"/>
      <c r="B934" s="14"/>
      <c r="C934" s="14"/>
      <c r="D934" s="16"/>
      <c r="E934" s="16"/>
      <c r="F934" s="14"/>
      <c r="G934" s="14"/>
      <c r="H934" s="14"/>
      <c r="I934" s="15"/>
      <c r="J934" s="77"/>
      <c r="K934" s="92"/>
    </row>
    <row r="935" spans="1:11" ht="12.75" x14ac:dyDescent="0.2">
      <c r="A935" s="14"/>
      <c r="B935" s="14"/>
      <c r="C935" s="14"/>
      <c r="D935" s="16"/>
      <c r="E935" s="16"/>
      <c r="F935" s="14"/>
      <c r="G935" s="14"/>
      <c r="H935" s="14"/>
      <c r="I935" s="15"/>
      <c r="J935" s="77"/>
      <c r="K935" s="92"/>
    </row>
    <row r="936" spans="1:11" ht="12.75" x14ac:dyDescent="0.2">
      <c r="A936" s="14"/>
      <c r="B936" s="14"/>
      <c r="C936" s="14"/>
      <c r="D936" s="16"/>
      <c r="E936" s="16"/>
      <c r="F936" s="14"/>
      <c r="G936" s="14"/>
      <c r="H936" s="14"/>
      <c r="I936" s="15"/>
      <c r="J936" s="77"/>
      <c r="K936" s="92"/>
    </row>
    <row r="937" spans="1:11" ht="12.75" x14ac:dyDescent="0.2">
      <c r="A937" s="14"/>
      <c r="B937" s="14"/>
      <c r="C937" s="14"/>
      <c r="D937" s="16"/>
      <c r="E937" s="16"/>
      <c r="F937" s="14"/>
      <c r="G937" s="14"/>
      <c r="H937" s="14"/>
      <c r="I937" s="15"/>
      <c r="J937" s="77"/>
      <c r="K937" s="92"/>
    </row>
    <row r="938" spans="1:11" ht="12.75" x14ac:dyDescent="0.2">
      <c r="A938" s="14"/>
      <c r="B938" s="14"/>
      <c r="C938" s="14"/>
      <c r="D938" s="16"/>
      <c r="E938" s="16"/>
      <c r="F938" s="14"/>
      <c r="G938" s="14"/>
      <c r="H938" s="14"/>
      <c r="I938" s="15"/>
      <c r="J938" s="77"/>
      <c r="K938" s="92"/>
    </row>
    <row r="939" spans="1:11" ht="12.75" x14ac:dyDescent="0.2">
      <c r="A939" s="14"/>
      <c r="B939" s="14"/>
      <c r="C939" s="14"/>
      <c r="D939" s="16"/>
      <c r="E939" s="16"/>
      <c r="F939" s="14"/>
      <c r="G939" s="14"/>
      <c r="H939" s="14"/>
      <c r="I939" s="15"/>
      <c r="J939" s="77"/>
      <c r="K939" s="92"/>
    </row>
    <row r="940" spans="1:11" ht="12.75" x14ac:dyDescent="0.2">
      <c r="A940" s="14"/>
      <c r="B940" s="14"/>
      <c r="C940" s="14"/>
      <c r="D940" s="16"/>
      <c r="E940" s="16"/>
      <c r="F940" s="14"/>
      <c r="G940" s="14"/>
      <c r="H940" s="14"/>
      <c r="I940" s="15"/>
      <c r="J940" s="77"/>
      <c r="K940" s="92"/>
    </row>
    <row r="941" spans="1:11" ht="12.75" x14ac:dyDescent="0.2">
      <c r="A941" s="14"/>
      <c r="B941" s="14"/>
      <c r="C941" s="14"/>
      <c r="D941" s="16"/>
      <c r="E941" s="16"/>
      <c r="F941" s="14"/>
      <c r="G941" s="14"/>
      <c r="H941" s="14"/>
      <c r="I941" s="15"/>
      <c r="J941" s="77"/>
      <c r="K941" s="92"/>
    </row>
    <row r="942" spans="1:11" ht="12.75" x14ac:dyDescent="0.2">
      <c r="A942" s="14"/>
      <c r="B942" s="14"/>
      <c r="C942" s="14"/>
      <c r="D942" s="16"/>
      <c r="E942" s="16"/>
      <c r="F942" s="14"/>
      <c r="G942" s="14"/>
      <c r="H942" s="14"/>
      <c r="I942" s="15"/>
      <c r="J942" s="77"/>
      <c r="K942" s="92"/>
    </row>
    <row r="943" spans="1:11" ht="12.75" x14ac:dyDescent="0.2">
      <c r="A943" s="14"/>
      <c r="B943" s="14"/>
      <c r="C943" s="14"/>
      <c r="D943" s="16"/>
      <c r="E943" s="16"/>
      <c r="F943" s="14"/>
      <c r="G943" s="14"/>
      <c r="H943" s="14"/>
      <c r="I943" s="15"/>
      <c r="J943" s="77"/>
      <c r="K943" s="92"/>
    </row>
    <row r="944" spans="1:11" ht="12.75" x14ac:dyDescent="0.2">
      <c r="A944" s="14"/>
      <c r="B944" s="14"/>
      <c r="C944" s="14"/>
      <c r="D944" s="16"/>
      <c r="E944" s="16"/>
      <c r="F944" s="14"/>
      <c r="G944" s="14"/>
      <c r="H944" s="14"/>
      <c r="I944" s="15"/>
      <c r="J944" s="77"/>
      <c r="K944" s="92"/>
    </row>
    <row r="945" spans="1:11" ht="12.75" x14ac:dyDescent="0.2">
      <c r="A945" s="14"/>
      <c r="B945" s="14"/>
      <c r="C945" s="14"/>
      <c r="D945" s="16"/>
      <c r="E945" s="16"/>
      <c r="F945" s="14"/>
      <c r="G945" s="14"/>
      <c r="H945" s="14"/>
      <c r="I945" s="15"/>
      <c r="J945" s="77"/>
      <c r="K945" s="92"/>
    </row>
    <row r="946" spans="1:11" ht="12.75" x14ac:dyDescent="0.2">
      <c r="A946" s="14"/>
      <c r="B946" s="14"/>
      <c r="C946" s="14"/>
      <c r="D946" s="16"/>
      <c r="E946" s="16"/>
      <c r="F946" s="14"/>
      <c r="G946" s="14"/>
      <c r="H946" s="14"/>
      <c r="I946" s="15"/>
      <c r="J946" s="77"/>
      <c r="K946" s="92"/>
    </row>
    <row r="947" spans="1:11" ht="12.75" x14ac:dyDescent="0.2">
      <c r="A947" s="14"/>
      <c r="B947" s="14"/>
      <c r="C947" s="14"/>
      <c r="D947" s="16"/>
      <c r="E947" s="16"/>
      <c r="F947" s="14"/>
      <c r="G947" s="14"/>
      <c r="H947" s="14"/>
      <c r="I947" s="15"/>
      <c r="J947" s="77"/>
      <c r="K947" s="92"/>
    </row>
    <row r="948" spans="1:11" ht="12.75" x14ac:dyDescent="0.2">
      <c r="A948" s="14"/>
      <c r="B948" s="14"/>
      <c r="C948" s="14"/>
      <c r="D948" s="16"/>
      <c r="E948" s="16"/>
      <c r="F948" s="14"/>
      <c r="G948" s="14"/>
      <c r="H948" s="14"/>
      <c r="I948" s="15"/>
      <c r="J948" s="77"/>
      <c r="K948" s="92"/>
    </row>
    <row r="949" spans="1:11" ht="12.75" x14ac:dyDescent="0.2">
      <c r="A949" s="14"/>
      <c r="B949" s="14"/>
      <c r="C949" s="14"/>
      <c r="D949" s="16"/>
      <c r="E949" s="16"/>
      <c r="F949" s="14"/>
      <c r="G949" s="14"/>
      <c r="H949" s="14"/>
      <c r="I949" s="15"/>
      <c r="J949" s="77"/>
      <c r="K949" s="92"/>
    </row>
    <row r="950" spans="1:11" ht="12.75" x14ac:dyDescent="0.2">
      <c r="A950" s="14"/>
      <c r="B950" s="14"/>
      <c r="C950" s="14"/>
      <c r="D950" s="16"/>
      <c r="E950" s="16"/>
      <c r="F950" s="14"/>
      <c r="G950" s="14"/>
      <c r="H950" s="14"/>
      <c r="I950" s="15"/>
      <c r="J950" s="77"/>
      <c r="K950" s="92"/>
    </row>
    <row r="951" spans="1:11" ht="12.75" x14ac:dyDescent="0.2">
      <c r="A951" s="14"/>
      <c r="B951" s="14"/>
      <c r="C951" s="14"/>
      <c r="D951" s="16"/>
      <c r="E951" s="16"/>
      <c r="F951" s="14"/>
      <c r="G951" s="14"/>
      <c r="H951" s="14"/>
      <c r="I951" s="15"/>
      <c r="J951" s="77"/>
      <c r="K951" s="92"/>
    </row>
    <row r="952" spans="1:11" ht="12.75" x14ac:dyDescent="0.2">
      <c r="A952" s="14"/>
      <c r="B952" s="14"/>
      <c r="C952" s="14"/>
      <c r="D952" s="16"/>
      <c r="E952" s="16"/>
      <c r="F952" s="14"/>
      <c r="G952" s="14"/>
      <c r="H952" s="14"/>
      <c r="I952" s="15"/>
      <c r="J952" s="77"/>
      <c r="K952" s="92"/>
    </row>
    <row r="953" spans="1:11" ht="12.75" x14ac:dyDescent="0.2">
      <c r="A953" s="14"/>
      <c r="B953" s="14"/>
      <c r="C953" s="14"/>
      <c r="D953" s="16"/>
      <c r="E953" s="16"/>
      <c r="F953" s="14"/>
      <c r="G953" s="14"/>
      <c r="H953" s="14"/>
      <c r="I953" s="15"/>
      <c r="J953" s="77"/>
      <c r="K953" s="92"/>
    </row>
    <row r="954" spans="1:11" ht="12.75" x14ac:dyDescent="0.2">
      <c r="A954" s="14"/>
      <c r="B954" s="14"/>
      <c r="C954" s="14"/>
      <c r="D954" s="16"/>
      <c r="E954" s="16"/>
      <c r="F954" s="14"/>
      <c r="G954" s="14"/>
      <c r="H954" s="14"/>
      <c r="I954" s="15"/>
      <c r="J954" s="77"/>
      <c r="K954" s="92"/>
    </row>
    <row r="955" spans="1:11" ht="12.75" x14ac:dyDescent="0.2">
      <c r="A955" s="14"/>
      <c r="B955" s="14"/>
      <c r="C955" s="14"/>
      <c r="D955" s="16"/>
      <c r="E955" s="16"/>
      <c r="F955" s="14"/>
      <c r="G955" s="14"/>
      <c r="H955" s="14"/>
      <c r="I955" s="15"/>
      <c r="J955" s="77"/>
      <c r="K955" s="92"/>
    </row>
    <row r="956" spans="1:11" ht="12.75" x14ac:dyDescent="0.2">
      <c r="A956" s="14"/>
      <c r="B956" s="14"/>
      <c r="C956" s="14"/>
      <c r="D956" s="16"/>
      <c r="E956" s="16"/>
      <c r="F956" s="14"/>
      <c r="G956" s="14"/>
      <c r="H956" s="14"/>
      <c r="I956" s="15"/>
      <c r="J956" s="77"/>
      <c r="K956" s="92"/>
    </row>
    <row r="957" spans="1:11" ht="12.75" x14ac:dyDescent="0.2">
      <c r="A957" s="14"/>
      <c r="B957" s="14"/>
      <c r="C957" s="14"/>
      <c r="D957" s="16"/>
      <c r="E957" s="16"/>
      <c r="F957" s="14"/>
      <c r="G957" s="14"/>
      <c r="H957" s="14"/>
      <c r="I957" s="15"/>
      <c r="J957" s="77"/>
      <c r="K957" s="92"/>
    </row>
    <row r="958" spans="1:11" ht="12.75" x14ac:dyDescent="0.2">
      <c r="A958" s="14"/>
      <c r="B958" s="14"/>
      <c r="C958" s="14"/>
      <c r="D958" s="16"/>
      <c r="E958" s="16"/>
      <c r="F958" s="14"/>
      <c r="G958" s="14"/>
      <c r="H958" s="14"/>
      <c r="I958" s="15"/>
      <c r="J958" s="77"/>
      <c r="K958" s="92"/>
    </row>
    <row r="959" spans="1:11" ht="12.75" x14ac:dyDescent="0.2">
      <c r="A959" s="14"/>
      <c r="B959" s="14"/>
      <c r="C959" s="14"/>
      <c r="D959" s="16"/>
      <c r="E959" s="16"/>
      <c r="F959" s="14"/>
      <c r="G959" s="14"/>
      <c r="H959" s="14"/>
      <c r="I959" s="15"/>
      <c r="J959" s="77"/>
      <c r="K959" s="92"/>
    </row>
    <row r="960" spans="1:11" ht="12.75" x14ac:dyDescent="0.2">
      <c r="A960" s="14"/>
      <c r="B960" s="14"/>
      <c r="C960" s="14"/>
      <c r="D960" s="16"/>
      <c r="E960" s="16"/>
      <c r="F960" s="14"/>
      <c r="G960" s="14"/>
      <c r="H960" s="14"/>
      <c r="I960" s="15"/>
      <c r="J960" s="77"/>
      <c r="K960" s="92"/>
    </row>
    <row r="961" spans="1:11" ht="12.75" x14ac:dyDescent="0.2">
      <c r="A961" s="14"/>
      <c r="B961" s="14"/>
      <c r="C961" s="14"/>
      <c r="D961" s="16"/>
      <c r="E961" s="16"/>
      <c r="F961" s="14"/>
      <c r="G961" s="14"/>
      <c r="H961" s="14"/>
      <c r="I961" s="15"/>
      <c r="J961" s="77"/>
      <c r="K961" s="92"/>
    </row>
    <row r="962" spans="1:11" ht="12.75" x14ac:dyDescent="0.2">
      <c r="A962" s="14"/>
      <c r="B962" s="14"/>
      <c r="C962" s="14"/>
      <c r="D962" s="16"/>
      <c r="E962" s="16"/>
      <c r="F962" s="14"/>
      <c r="G962" s="14"/>
      <c r="H962" s="14"/>
      <c r="I962" s="15"/>
      <c r="J962" s="77"/>
      <c r="K962" s="92"/>
    </row>
    <row r="963" spans="1:11" ht="12.75" x14ac:dyDescent="0.2">
      <c r="A963" s="14"/>
      <c r="B963" s="14"/>
      <c r="C963" s="14"/>
      <c r="D963" s="16"/>
      <c r="E963" s="16"/>
      <c r="F963" s="14"/>
      <c r="G963" s="14"/>
      <c r="H963" s="14"/>
      <c r="I963" s="15"/>
      <c r="J963" s="77"/>
      <c r="K963" s="92"/>
    </row>
    <row r="964" spans="1:11" ht="12.75" x14ac:dyDescent="0.2">
      <c r="A964" s="14"/>
      <c r="B964" s="14"/>
      <c r="C964" s="14"/>
      <c r="D964" s="16"/>
      <c r="E964" s="16"/>
      <c r="F964" s="14"/>
      <c r="G964" s="14"/>
      <c r="H964" s="14"/>
      <c r="I964" s="15"/>
      <c r="J964" s="77"/>
      <c r="K964" s="92"/>
    </row>
    <row r="965" spans="1:11" ht="12.75" x14ac:dyDescent="0.2">
      <c r="A965" s="14"/>
      <c r="B965" s="14"/>
      <c r="C965" s="14"/>
      <c r="D965" s="16"/>
      <c r="E965" s="16"/>
      <c r="F965" s="14"/>
      <c r="G965" s="14"/>
      <c r="H965" s="14"/>
      <c r="I965" s="15"/>
      <c r="J965" s="77"/>
      <c r="K965" s="92"/>
    </row>
    <row r="966" spans="1:11" ht="12.75" x14ac:dyDescent="0.2">
      <c r="A966" s="14"/>
      <c r="B966" s="14"/>
      <c r="C966" s="14"/>
      <c r="D966" s="16"/>
      <c r="E966" s="16"/>
      <c r="F966" s="14"/>
      <c r="G966" s="14"/>
      <c r="H966" s="14"/>
      <c r="I966" s="15"/>
      <c r="J966" s="77"/>
      <c r="K966" s="92"/>
    </row>
    <row r="967" spans="1:11" ht="12.75" x14ac:dyDescent="0.2">
      <c r="A967" s="14"/>
      <c r="B967" s="14"/>
      <c r="C967" s="14"/>
      <c r="D967" s="16"/>
      <c r="E967" s="16"/>
      <c r="F967" s="14"/>
      <c r="G967" s="14"/>
      <c r="H967" s="14"/>
      <c r="I967" s="15"/>
      <c r="J967" s="77"/>
      <c r="K967" s="92"/>
    </row>
    <row r="968" spans="1:11" ht="12.75" x14ac:dyDescent="0.2">
      <c r="A968" s="14"/>
      <c r="B968" s="14"/>
      <c r="C968" s="14"/>
      <c r="D968" s="16"/>
      <c r="E968" s="16"/>
      <c r="F968" s="14"/>
      <c r="G968" s="14"/>
      <c r="H968" s="14"/>
      <c r="I968" s="15"/>
      <c r="J968" s="77"/>
      <c r="K968" s="92"/>
    </row>
    <row r="969" spans="1:11" ht="12.75" x14ac:dyDescent="0.2">
      <c r="A969" s="14"/>
      <c r="B969" s="14"/>
      <c r="C969" s="14"/>
      <c r="D969" s="16"/>
      <c r="E969" s="16"/>
      <c r="F969" s="14"/>
      <c r="G969" s="14"/>
      <c r="H969" s="14"/>
      <c r="I969" s="15"/>
      <c r="J969" s="77"/>
      <c r="K969" s="92"/>
    </row>
    <row r="970" spans="1:11" ht="12.75" x14ac:dyDescent="0.2">
      <c r="A970" s="14"/>
      <c r="B970" s="14"/>
      <c r="C970" s="14"/>
      <c r="D970" s="16"/>
      <c r="E970" s="16"/>
      <c r="F970" s="14"/>
      <c r="G970" s="14"/>
      <c r="H970" s="14"/>
      <c r="I970" s="15"/>
      <c r="J970" s="77"/>
      <c r="K970" s="92"/>
    </row>
    <row r="971" spans="1:11" ht="12.75" x14ac:dyDescent="0.2">
      <c r="A971" s="14"/>
      <c r="B971" s="14"/>
      <c r="C971" s="14"/>
      <c r="D971" s="16"/>
      <c r="E971" s="16"/>
      <c r="F971" s="14"/>
      <c r="G971" s="14"/>
      <c r="H971" s="14"/>
      <c r="I971" s="15"/>
      <c r="J971" s="77"/>
      <c r="K971" s="92"/>
    </row>
    <row r="972" spans="1:11" ht="12.75" x14ac:dyDescent="0.2">
      <c r="A972" s="14"/>
      <c r="B972" s="14"/>
      <c r="C972" s="14"/>
      <c r="D972" s="16"/>
      <c r="E972" s="16"/>
      <c r="F972" s="14"/>
      <c r="G972" s="14"/>
      <c r="H972" s="14"/>
      <c r="I972" s="15"/>
      <c r="J972" s="77"/>
      <c r="K972" s="92"/>
    </row>
    <row r="973" spans="1:11" ht="12.75" x14ac:dyDescent="0.2">
      <c r="A973" s="14"/>
      <c r="B973" s="14"/>
      <c r="C973" s="14"/>
      <c r="D973" s="16"/>
      <c r="E973" s="16"/>
      <c r="F973" s="14"/>
      <c r="G973" s="14"/>
      <c r="H973" s="14"/>
      <c r="I973" s="15"/>
      <c r="J973" s="77"/>
      <c r="K973" s="92"/>
    </row>
    <row r="974" spans="1:11" ht="12.75" x14ac:dyDescent="0.2">
      <c r="A974" s="14"/>
      <c r="B974" s="14"/>
      <c r="C974" s="14"/>
      <c r="D974" s="16"/>
      <c r="E974" s="16"/>
      <c r="F974" s="14"/>
      <c r="G974" s="14"/>
      <c r="H974" s="14"/>
      <c r="I974" s="15"/>
      <c r="J974" s="77"/>
      <c r="K974" s="92"/>
    </row>
    <row r="975" spans="1:11" ht="12.75" x14ac:dyDescent="0.2">
      <c r="A975" s="14"/>
      <c r="B975" s="14"/>
      <c r="C975" s="14"/>
      <c r="D975" s="16"/>
      <c r="E975" s="16"/>
      <c r="F975" s="14"/>
      <c r="G975" s="14"/>
      <c r="H975" s="14"/>
      <c r="I975" s="15"/>
      <c r="J975" s="77"/>
      <c r="K975" s="92"/>
    </row>
    <row r="976" spans="1:11" ht="12.75" x14ac:dyDescent="0.2">
      <c r="A976" s="14"/>
      <c r="B976" s="14"/>
      <c r="C976" s="14"/>
      <c r="D976" s="16"/>
      <c r="E976" s="16"/>
      <c r="F976" s="14"/>
      <c r="G976" s="14"/>
      <c r="H976" s="14"/>
      <c r="I976" s="15"/>
      <c r="J976" s="77"/>
      <c r="K976" s="92"/>
    </row>
    <row r="977" spans="1:11" ht="12.75" x14ac:dyDescent="0.2">
      <c r="A977" s="14"/>
      <c r="B977" s="14"/>
      <c r="C977" s="14"/>
      <c r="D977" s="16"/>
      <c r="E977" s="16"/>
      <c r="F977" s="14"/>
      <c r="G977" s="14"/>
      <c r="H977" s="14"/>
      <c r="I977" s="15"/>
      <c r="J977" s="77"/>
      <c r="K977" s="92"/>
    </row>
    <row r="978" spans="1:11" ht="12.75" x14ac:dyDescent="0.2">
      <c r="A978" s="14"/>
      <c r="B978" s="14"/>
      <c r="C978" s="14"/>
      <c r="D978" s="16"/>
      <c r="E978" s="16"/>
      <c r="F978" s="14"/>
      <c r="G978" s="14"/>
      <c r="H978" s="14"/>
      <c r="I978" s="15"/>
      <c r="J978" s="77"/>
      <c r="K978" s="92"/>
    </row>
    <row r="979" spans="1:11" ht="12.75" x14ac:dyDescent="0.2">
      <c r="A979" s="14"/>
      <c r="B979" s="14"/>
      <c r="C979" s="14"/>
      <c r="D979" s="16"/>
      <c r="E979" s="16"/>
      <c r="F979" s="14"/>
      <c r="G979" s="14"/>
      <c r="H979" s="14"/>
      <c r="I979" s="15"/>
      <c r="J979" s="77"/>
      <c r="K979" s="92"/>
    </row>
    <row r="980" spans="1:11" ht="12.75" x14ac:dyDescent="0.2">
      <c r="A980" s="14"/>
      <c r="B980" s="14"/>
      <c r="C980" s="14"/>
      <c r="D980" s="16"/>
      <c r="E980" s="16"/>
      <c r="F980" s="14"/>
      <c r="G980" s="14"/>
      <c r="H980" s="14"/>
      <c r="I980" s="15"/>
      <c r="J980" s="77"/>
      <c r="K980" s="92"/>
    </row>
    <row r="981" spans="1:11" ht="12.75" x14ac:dyDescent="0.2">
      <c r="A981" s="14"/>
      <c r="B981" s="14"/>
      <c r="C981" s="14"/>
      <c r="D981" s="16"/>
      <c r="E981" s="16"/>
      <c r="F981" s="14"/>
      <c r="G981" s="14"/>
      <c r="H981" s="14"/>
      <c r="I981" s="15"/>
      <c r="J981" s="77"/>
      <c r="K981" s="92"/>
    </row>
    <row r="982" spans="1:11" ht="12.75" x14ac:dyDescent="0.2">
      <c r="A982" s="14"/>
      <c r="B982" s="14"/>
      <c r="C982" s="14"/>
      <c r="D982" s="16"/>
      <c r="E982" s="16"/>
      <c r="F982" s="14"/>
      <c r="G982" s="14"/>
      <c r="H982" s="14"/>
      <c r="I982" s="15"/>
      <c r="J982" s="77"/>
      <c r="K982" s="92"/>
    </row>
    <row r="983" spans="1:11" ht="12.75" x14ac:dyDescent="0.2">
      <c r="A983" s="14"/>
      <c r="B983" s="14"/>
      <c r="C983" s="14"/>
      <c r="D983" s="16"/>
      <c r="E983" s="16"/>
      <c r="F983" s="14"/>
      <c r="G983" s="14"/>
      <c r="H983" s="14"/>
      <c r="I983" s="15"/>
      <c r="J983" s="77"/>
      <c r="K983" s="92"/>
    </row>
    <row r="984" spans="1:11" ht="12.75" x14ac:dyDescent="0.2">
      <c r="A984" s="14"/>
      <c r="B984" s="14"/>
      <c r="C984" s="14"/>
      <c r="D984" s="16"/>
      <c r="E984" s="16"/>
      <c r="F984" s="14"/>
      <c r="G984" s="14"/>
      <c r="H984" s="14"/>
      <c r="I984" s="15"/>
      <c r="J984" s="77"/>
      <c r="K984" s="92"/>
    </row>
    <row r="985" spans="1:11" ht="12.75" x14ac:dyDescent="0.2">
      <c r="A985" s="14"/>
      <c r="B985" s="14"/>
      <c r="C985" s="14"/>
      <c r="D985" s="16"/>
      <c r="E985" s="16"/>
      <c r="F985" s="14"/>
      <c r="G985" s="14"/>
      <c r="H985" s="14"/>
      <c r="I985" s="15"/>
      <c r="J985" s="77"/>
      <c r="K985" s="92"/>
    </row>
    <row r="986" spans="1:11" ht="12.75" x14ac:dyDescent="0.2">
      <c r="A986" s="14"/>
      <c r="B986" s="14"/>
      <c r="C986" s="14"/>
      <c r="D986" s="16"/>
      <c r="E986" s="16"/>
      <c r="F986" s="14"/>
      <c r="G986" s="14"/>
      <c r="H986" s="14"/>
      <c r="I986" s="15"/>
      <c r="J986" s="77"/>
      <c r="K986" s="92"/>
    </row>
    <row r="987" spans="1:11" ht="12.75" x14ac:dyDescent="0.2">
      <c r="A987" s="14"/>
      <c r="B987" s="14"/>
      <c r="C987" s="14"/>
      <c r="D987" s="16"/>
      <c r="E987" s="16"/>
      <c r="F987" s="14"/>
      <c r="G987" s="14"/>
      <c r="H987" s="14"/>
      <c r="I987" s="15"/>
      <c r="J987" s="77"/>
      <c r="K987" s="92"/>
    </row>
    <row r="988" spans="1:11" ht="12.75" x14ac:dyDescent="0.2">
      <c r="A988" s="14"/>
      <c r="B988" s="14"/>
      <c r="C988" s="14"/>
      <c r="D988" s="16"/>
      <c r="E988" s="16"/>
      <c r="F988" s="14"/>
      <c r="G988" s="14"/>
      <c r="H988" s="14"/>
      <c r="I988" s="15"/>
      <c r="J988" s="77"/>
      <c r="K988" s="92"/>
    </row>
    <row r="989" spans="1:11" ht="12.75" x14ac:dyDescent="0.2">
      <c r="A989" s="14"/>
      <c r="B989" s="14"/>
      <c r="C989" s="14"/>
      <c r="D989" s="16"/>
      <c r="E989" s="16"/>
      <c r="F989" s="14"/>
      <c r="G989" s="14"/>
      <c r="H989" s="14"/>
      <c r="I989" s="15"/>
      <c r="J989" s="77"/>
      <c r="K989" s="92"/>
    </row>
    <row r="990" spans="1:11" ht="12.75" x14ac:dyDescent="0.2">
      <c r="A990" s="14"/>
      <c r="B990" s="14"/>
      <c r="C990" s="14"/>
      <c r="D990" s="16"/>
      <c r="E990" s="16"/>
      <c r="F990" s="14"/>
      <c r="G990" s="14"/>
      <c r="H990" s="14"/>
      <c r="I990" s="15"/>
      <c r="J990" s="77"/>
      <c r="K990" s="92"/>
    </row>
    <row r="991" spans="1:11" ht="12.75" x14ac:dyDescent="0.2">
      <c r="A991" s="14"/>
      <c r="B991" s="14"/>
      <c r="C991" s="14"/>
      <c r="D991" s="16"/>
      <c r="E991" s="16"/>
      <c r="F991" s="14"/>
      <c r="G991" s="14"/>
      <c r="H991" s="14"/>
      <c r="I991" s="15"/>
      <c r="J991" s="77"/>
      <c r="K991" s="92"/>
    </row>
    <row r="992" spans="1:11" ht="12.75" x14ac:dyDescent="0.2">
      <c r="A992" s="14"/>
      <c r="B992" s="14"/>
      <c r="C992" s="14"/>
      <c r="D992" s="16"/>
      <c r="E992" s="16"/>
      <c r="F992" s="14"/>
      <c r="G992" s="14"/>
      <c r="H992" s="14"/>
      <c r="I992" s="15"/>
      <c r="J992" s="77"/>
      <c r="K992" s="92"/>
    </row>
    <row r="993" spans="1:11" ht="12.75" x14ac:dyDescent="0.2">
      <c r="A993" s="14"/>
      <c r="B993" s="14"/>
      <c r="C993" s="14"/>
      <c r="D993" s="16"/>
      <c r="E993" s="16"/>
      <c r="F993" s="14"/>
      <c r="G993" s="14"/>
      <c r="H993" s="14"/>
      <c r="I993" s="15"/>
      <c r="J993" s="77"/>
      <c r="K993" s="92"/>
    </row>
    <row r="994" spans="1:11" ht="12.75" x14ac:dyDescent="0.2">
      <c r="A994" s="14"/>
      <c r="B994" s="14"/>
      <c r="C994" s="14"/>
      <c r="D994" s="16"/>
      <c r="E994" s="16"/>
      <c r="F994" s="14"/>
      <c r="G994" s="14"/>
      <c r="H994" s="14"/>
      <c r="I994" s="15"/>
      <c r="J994" s="77"/>
      <c r="K994" s="92"/>
    </row>
    <row r="995" spans="1:11" ht="12.75" x14ac:dyDescent="0.2">
      <c r="A995" s="14"/>
      <c r="B995" s="14"/>
      <c r="C995" s="14"/>
      <c r="D995" s="16"/>
      <c r="E995" s="16"/>
      <c r="F995" s="14"/>
      <c r="G995" s="14"/>
      <c r="H995" s="14"/>
      <c r="I995" s="15"/>
      <c r="J995" s="77"/>
      <c r="K995" s="92"/>
    </row>
    <row r="996" spans="1:11" ht="12.75" x14ac:dyDescent="0.2">
      <c r="A996" s="14"/>
      <c r="B996" s="14"/>
      <c r="C996" s="14"/>
      <c r="D996" s="16"/>
      <c r="E996" s="16"/>
      <c r="F996" s="14"/>
      <c r="G996" s="14"/>
      <c r="H996" s="14"/>
      <c r="I996" s="15"/>
      <c r="J996" s="77"/>
      <c r="K996" s="92"/>
    </row>
    <row r="997" spans="1:11" ht="12.75" x14ac:dyDescent="0.2">
      <c r="A997" s="14"/>
      <c r="B997" s="14"/>
      <c r="C997" s="14"/>
      <c r="D997" s="16"/>
      <c r="E997" s="16"/>
      <c r="F997" s="14"/>
      <c r="G997" s="14"/>
      <c r="H997" s="14"/>
      <c r="I997" s="15"/>
      <c r="J997" s="77"/>
      <c r="K997" s="92"/>
    </row>
    <row r="998" spans="1:11" ht="12.75" x14ac:dyDescent="0.2">
      <c r="A998" s="14"/>
      <c r="B998" s="14"/>
      <c r="C998" s="14"/>
      <c r="D998" s="16"/>
      <c r="E998" s="16"/>
      <c r="F998" s="14"/>
      <c r="G998" s="14"/>
      <c r="H998" s="14"/>
      <c r="I998" s="15"/>
      <c r="J998" s="77"/>
      <c r="K998" s="92"/>
    </row>
    <row r="999" spans="1:11" ht="12.75" x14ac:dyDescent="0.2">
      <c r="A999" s="14"/>
      <c r="B999" s="14"/>
      <c r="C999" s="14"/>
      <c r="D999" s="16"/>
      <c r="E999" s="16"/>
      <c r="F999" s="14"/>
      <c r="G999" s="14"/>
      <c r="H999" s="14"/>
      <c r="I999" s="15"/>
      <c r="J999" s="77"/>
      <c r="K999" s="92"/>
    </row>
    <row r="1000" spans="1:11" ht="12.75" x14ac:dyDescent="0.2">
      <c r="A1000" s="14"/>
      <c r="B1000" s="14"/>
      <c r="C1000" s="14"/>
      <c r="D1000" s="16"/>
      <c r="E1000" s="16"/>
      <c r="F1000" s="14"/>
      <c r="G1000" s="14"/>
      <c r="H1000" s="14"/>
      <c r="I1000" s="15"/>
      <c r="J1000" s="77"/>
      <c r="K1000" s="92"/>
    </row>
    <row r="1001" spans="1:11" ht="12.75" x14ac:dyDescent="0.2">
      <c r="A1001" s="14"/>
      <c r="B1001" s="14"/>
      <c r="C1001" s="14"/>
      <c r="D1001" s="16"/>
      <c r="E1001" s="16"/>
      <c r="F1001" s="14"/>
      <c r="G1001" s="14"/>
      <c r="H1001" s="14"/>
      <c r="I1001" s="15"/>
      <c r="J1001" s="77"/>
      <c r="K1001" s="92"/>
    </row>
    <row r="1002" spans="1:11" ht="12.75" x14ac:dyDescent="0.2">
      <c r="A1002" s="14"/>
      <c r="B1002" s="14"/>
      <c r="C1002" s="14"/>
      <c r="D1002" s="16"/>
      <c r="E1002" s="16"/>
      <c r="F1002" s="14"/>
      <c r="G1002" s="14"/>
      <c r="H1002" s="14"/>
      <c r="I1002" s="15"/>
      <c r="J1002" s="77"/>
      <c r="K1002" s="92"/>
    </row>
    <row r="1003" spans="1:11" ht="12.75" x14ac:dyDescent="0.2">
      <c r="A1003" s="14"/>
      <c r="B1003" s="14"/>
      <c r="C1003" s="14"/>
      <c r="D1003" s="16"/>
      <c r="E1003" s="16"/>
      <c r="F1003" s="14"/>
      <c r="G1003" s="14"/>
      <c r="H1003" s="14"/>
      <c r="I1003" s="15"/>
      <c r="J1003" s="77"/>
      <c r="K1003" s="92"/>
    </row>
    <row r="1004" spans="1:11" ht="12.75" x14ac:dyDescent="0.2">
      <c r="A1004" s="14"/>
      <c r="B1004" s="14"/>
      <c r="C1004" s="14"/>
      <c r="D1004" s="16"/>
      <c r="E1004" s="16"/>
      <c r="F1004" s="14"/>
      <c r="G1004" s="14"/>
      <c r="H1004" s="14"/>
      <c r="I1004" s="15"/>
      <c r="J1004" s="77"/>
      <c r="K1004" s="92"/>
    </row>
    <row r="1005" spans="1:11" ht="12.75" x14ac:dyDescent="0.2">
      <c r="A1005" s="14"/>
      <c r="B1005" s="14"/>
      <c r="C1005" s="14"/>
      <c r="D1005" s="16"/>
      <c r="E1005" s="16"/>
      <c r="F1005" s="14"/>
      <c r="G1005" s="14"/>
      <c r="H1005" s="14"/>
      <c r="I1005" s="15"/>
      <c r="J1005" s="77"/>
      <c r="K1005" s="92"/>
    </row>
    <row r="1006" spans="1:11" ht="12.75" x14ac:dyDescent="0.2">
      <c r="A1006" s="14"/>
      <c r="B1006" s="14"/>
      <c r="C1006" s="14"/>
      <c r="D1006" s="16"/>
      <c r="E1006" s="16"/>
      <c r="F1006" s="14"/>
      <c r="G1006" s="14"/>
      <c r="H1006" s="14"/>
      <c r="I1006" s="15"/>
      <c r="J1006" s="77"/>
      <c r="K1006" s="92"/>
    </row>
    <row r="1007" spans="1:11" ht="12.75" x14ac:dyDescent="0.2">
      <c r="A1007" s="14"/>
      <c r="B1007" s="14"/>
      <c r="C1007" s="14"/>
      <c r="D1007" s="16"/>
      <c r="E1007" s="16"/>
      <c r="F1007" s="14"/>
      <c r="G1007" s="14"/>
      <c r="H1007" s="14"/>
      <c r="I1007" s="15"/>
      <c r="J1007" s="77"/>
      <c r="K1007" s="92"/>
    </row>
    <row r="1008" spans="1:11" ht="12.75" x14ac:dyDescent="0.2">
      <c r="A1008" s="14"/>
      <c r="B1008" s="14"/>
      <c r="C1008" s="14"/>
      <c r="D1008" s="16"/>
      <c r="E1008" s="16"/>
      <c r="F1008" s="14"/>
      <c r="G1008" s="14"/>
      <c r="H1008" s="14"/>
      <c r="I1008" s="15"/>
      <c r="J1008" s="77"/>
      <c r="K1008" s="92"/>
    </row>
    <row r="1009" spans="1:11" ht="12.75" x14ac:dyDescent="0.2">
      <c r="A1009" s="14"/>
      <c r="B1009" s="14"/>
      <c r="C1009" s="14"/>
      <c r="D1009" s="16"/>
      <c r="E1009" s="16"/>
      <c r="F1009" s="14"/>
      <c r="G1009" s="14"/>
      <c r="H1009" s="14"/>
      <c r="I1009" s="15"/>
      <c r="J1009" s="77"/>
      <c r="K1009" s="92"/>
    </row>
    <row r="1010" spans="1:11" ht="12.75" x14ac:dyDescent="0.2">
      <c r="A1010" s="14"/>
      <c r="B1010" s="14"/>
      <c r="C1010" s="14"/>
      <c r="D1010" s="16"/>
      <c r="E1010" s="16"/>
      <c r="F1010" s="14"/>
      <c r="G1010" s="14"/>
      <c r="H1010" s="14"/>
      <c r="I1010" s="15"/>
      <c r="J1010" s="77"/>
      <c r="K1010" s="92"/>
    </row>
    <row r="1011" spans="1:11" ht="12.75" x14ac:dyDescent="0.2">
      <c r="A1011" s="14"/>
      <c r="B1011" s="14"/>
      <c r="C1011" s="14"/>
      <c r="D1011" s="16"/>
      <c r="E1011" s="16"/>
      <c r="F1011" s="14"/>
      <c r="G1011" s="14"/>
      <c r="H1011" s="14"/>
      <c r="I1011" s="15"/>
      <c r="J1011" s="77"/>
      <c r="K1011" s="92"/>
    </row>
    <row r="1012" spans="1:11" ht="12.75" x14ac:dyDescent="0.2">
      <c r="A1012" s="14"/>
      <c r="B1012" s="14"/>
      <c r="C1012" s="14"/>
      <c r="D1012" s="16"/>
      <c r="E1012" s="16"/>
      <c r="F1012" s="14"/>
      <c r="G1012" s="14"/>
      <c r="H1012" s="14"/>
      <c r="I1012" s="15"/>
      <c r="J1012" s="77"/>
      <c r="K1012" s="92"/>
    </row>
    <row r="1013" spans="1:11" ht="12.75" x14ac:dyDescent="0.2">
      <c r="A1013" s="14"/>
      <c r="B1013" s="14"/>
      <c r="C1013" s="14"/>
      <c r="D1013" s="16"/>
      <c r="E1013" s="16"/>
      <c r="F1013" s="14"/>
      <c r="G1013" s="14"/>
      <c r="H1013" s="14"/>
      <c r="I1013" s="15"/>
      <c r="J1013" s="77"/>
      <c r="K1013" s="92"/>
    </row>
    <row r="1014" spans="1:11" ht="12.75" x14ac:dyDescent="0.2">
      <c r="A1014" s="14"/>
      <c r="B1014" s="14"/>
      <c r="C1014" s="14"/>
      <c r="D1014" s="16"/>
      <c r="E1014" s="16"/>
      <c r="F1014" s="14"/>
      <c r="G1014" s="14"/>
      <c r="H1014" s="14"/>
      <c r="I1014" s="15"/>
      <c r="J1014" s="77"/>
      <c r="K1014" s="92"/>
    </row>
    <row r="1015" spans="1:11" ht="12.75" x14ac:dyDescent="0.2">
      <c r="A1015" s="14"/>
      <c r="B1015" s="14"/>
      <c r="C1015" s="14"/>
      <c r="D1015" s="16"/>
      <c r="E1015" s="16"/>
      <c r="F1015" s="14"/>
      <c r="G1015" s="14"/>
      <c r="H1015" s="14"/>
      <c r="I1015" s="15"/>
      <c r="J1015" s="77"/>
      <c r="K1015" s="92"/>
    </row>
    <row r="1016" spans="1:11" ht="12.75" x14ac:dyDescent="0.2">
      <c r="A1016" s="14"/>
      <c r="B1016" s="14"/>
      <c r="C1016" s="14"/>
      <c r="D1016" s="16"/>
      <c r="E1016" s="16"/>
      <c r="F1016" s="14"/>
      <c r="G1016" s="14"/>
      <c r="H1016" s="14"/>
      <c r="I1016" s="15"/>
      <c r="J1016" s="77"/>
      <c r="K1016" s="92"/>
    </row>
    <row r="1017" spans="1:11" ht="12.75" x14ac:dyDescent="0.2">
      <c r="A1017" s="14"/>
      <c r="B1017" s="14"/>
      <c r="C1017" s="14"/>
      <c r="D1017" s="16"/>
      <c r="E1017" s="16"/>
      <c r="F1017" s="14"/>
      <c r="G1017" s="14"/>
      <c r="H1017" s="14"/>
      <c r="I1017" s="15"/>
      <c r="J1017" s="77"/>
      <c r="K1017" s="92"/>
    </row>
    <row r="1018" spans="1:11" ht="12.75" x14ac:dyDescent="0.2">
      <c r="A1018" s="14"/>
      <c r="B1018" s="14"/>
      <c r="C1018" s="14"/>
      <c r="D1018" s="16"/>
      <c r="E1018" s="16"/>
      <c r="F1018" s="14"/>
      <c r="G1018" s="14"/>
      <c r="H1018" s="14"/>
      <c r="I1018" s="15"/>
      <c r="J1018" s="77"/>
      <c r="K1018" s="92"/>
    </row>
    <row r="1019" spans="1:11" ht="12.75" x14ac:dyDescent="0.2">
      <c r="A1019" s="14"/>
      <c r="B1019" s="14"/>
      <c r="C1019" s="14"/>
      <c r="D1019" s="16"/>
      <c r="E1019" s="16"/>
      <c r="F1019" s="14"/>
      <c r="G1019" s="14"/>
      <c r="H1019" s="14"/>
      <c r="I1019" s="15"/>
      <c r="J1019" s="77"/>
      <c r="K1019" s="92"/>
    </row>
    <row r="1020" spans="1:11" ht="12.75" x14ac:dyDescent="0.2">
      <c r="A1020" s="14"/>
      <c r="B1020" s="14"/>
      <c r="C1020" s="14"/>
      <c r="D1020" s="16"/>
      <c r="E1020" s="16"/>
      <c r="F1020" s="14"/>
      <c r="G1020" s="14"/>
      <c r="H1020" s="14"/>
      <c r="I1020" s="15"/>
      <c r="J1020" s="77"/>
      <c r="K1020" s="92"/>
    </row>
    <row r="1021" spans="1:11" ht="12.75" x14ac:dyDescent="0.2">
      <c r="A1021" s="14"/>
      <c r="B1021" s="14"/>
      <c r="C1021" s="14"/>
      <c r="D1021" s="16"/>
      <c r="E1021" s="16"/>
      <c r="F1021" s="14"/>
      <c r="G1021" s="14"/>
      <c r="H1021" s="14"/>
      <c r="I1021" s="15"/>
      <c r="J1021" s="77"/>
      <c r="K1021" s="92"/>
    </row>
    <row r="1022" spans="1:11" ht="12.75" x14ac:dyDescent="0.2">
      <c r="A1022" s="14"/>
      <c r="B1022" s="14"/>
      <c r="C1022" s="14"/>
      <c r="D1022" s="16"/>
      <c r="E1022" s="16"/>
      <c r="F1022" s="14"/>
      <c r="G1022" s="14"/>
      <c r="H1022" s="14"/>
      <c r="I1022" s="15"/>
      <c r="J1022" s="77"/>
      <c r="K1022" s="92"/>
    </row>
    <row r="1023" spans="1:11" ht="12.75" x14ac:dyDescent="0.2">
      <c r="A1023" s="14"/>
      <c r="B1023" s="14"/>
      <c r="C1023" s="14"/>
      <c r="D1023" s="16"/>
      <c r="E1023" s="16"/>
      <c r="F1023" s="14"/>
      <c r="G1023" s="14"/>
      <c r="H1023" s="14"/>
      <c r="I1023" s="15"/>
      <c r="J1023" s="77"/>
      <c r="K1023" s="92"/>
    </row>
    <row r="1024" spans="1:11" ht="12.75" x14ac:dyDescent="0.2">
      <c r="A1024" s="14"/>
      <c r="B1024" s="14"/>
      <c r="C1024" s="14"/>
      <c r="D1024" s="16"/>
      <c r="E1024" s="16"/>
      <c r="F1024" s="14"/>
      <c r="G1024" s="14"/>
      <c r="H1024" s="14"/>
      <c r="I1024" s="15"/>
      <c r="J1024" s="77"/>
      <c r="K1024" s="92"/>
    </row>
    <row r="1025" spans="1:11" ht="12.75" x14ac:dyDescent="0.2">
      <c r="A1025" s="14"/>
      <c r="B1025" s="14"/>
      <c r="C1025" s="14"/>
      <c r="D1025" s="16"/>
      <c r="E1025" s="16"/>
      <c r="F1025" s="14"/>
      <c r="G1025" s="14"/>
      <c r="H1025" s="14"/>
      <c r="I1025" s="15"/>
      <c r="J1025" s="77"/>
      <c r="K1025" s="92"/>
    </row>
    <row r="1026" spans="1:11" ht="12.75" x14ac:dyDescent="0.2">
      <c r="A1026" s="14"/>
      <c r="B1026" s="14"/>
      <c r="C1026" s="14"/>
      <c r="D1026" s="16"/>
      <c r="E1026" s="16"/>
      <c r="F1026" s="14"/>
      <c r="G1026" s="14"/>
      <c r="H1026" s="14"/>
      <c r="I1026" s="15"/>
      <c r="J1026" s="77"/>
      <c r="K1026" s="92"/>
    </row>
    <row r="1027" spans="1:11" ht="12.75" x14ac:dyDescent="0.2">
      <c r="A1027" s="14"/>
      <c r="B1027" s="14"/>
      <c r="C1027" s="14"/>
      <c r="D1027" s="16"/>
      <c r="E1027" s="16"/>
      <c r="F1027" s="14"/>
      <c r="G1027" s="14"/>
      <c r="H1027" s="14"/>
      <c r="I1027" s="15"/>
      <c r="J1027" s="77"/>
      <c r="K1027" s="92"/>
    </row>
    <row r="1028" spans="1:11" ht="12.75" x14ac:dyDescent="0.2">
      <c r="A1028" s="14"/>
      <c r="B1028" s="14"/>
      <c r="C1028" s="14"/>
      <c r="D1028" s="16"/>
      <c r="E1028" s="16"/>
      <c r="F1028" s="14"/>
      <c r="G1028" s="14"/>
      <c r="H1028" s="14"/>
      <c r="I1028" s="15"/>
      <c r="J1028" s="77"/>
      <c r="K1028" s="92"/>
    </row>
    <row r="1029" spans="1:11" ht="12.75" x14ac:dyDescent="0.2">
      <c r="A1029" s="14"/>
      <c r="B1029" s="14"/>
      <c r="C1029" s="14"/>
      <c r="D1029" s="16"/>
      <c r="E1029" s="16"/>
      <c r="F1029" s="14"/>
      <c r="G1029" s="14"/>
      <c r="H1029" s="14"/>
      <c r="I1029" s="15"/>
      <c r="J1029" s="77"/>
      <c r="K1029" s="92"/>
    </row>
    <row r="1030" spans="1:11" ht="12.75" x14ac:dyDescent="0.2">
      <c r="A1030" s="14"/>
      <c r="B1030" s="14"/>
      <c r="C1030" s="14"/>
      <c r="D1030" s="16"/>
      <c r="E1030" s="16"/>
      <c r="F1030" s="14"/>
      <c r="G1030" s="14"/>
      <c r="H1030" s="14"/>
      <c r="I1030" s="15"/>
      <c r="J1030" s="77"/>
      <c r="K1030" s="92"/>
    </row>
    <row r="1031" spans="1:11" ht="12.75" x14ac:dyDescent="0.2">
      <c r="A1031" s="14"/>
      <c r="B1031" s="14"/>
      <c r="C1031" s="14"/>
      <c r="D1031" s="16"/>
      <c r="E1031" s="16"/>
      <c r="F1031" s="14"/>
      <c r="G1031" s="14"/>
      <c r="H1031" s="14"/>
      <c r="I1031" s="15"/>
      <c r="J1031" s="77"/>
      <c r="K1031" s="92"/>
    </row>
    <row r="1032" spans="1:11" ht="12.75" x14ac:dyDescent="0.2">
      <c r="A1032" s="14"/>
      <c r="B1032" s="14"/>
      <c r="C1032" s="14"/>
      <c r="D1032" s="16"/>
      <c r="E1032" s="16"/>
      <c r="F1032" s="14"/>
      <c r="G1032" s="14"/>
      <c r="H1032" s="14"/>
      <c r="I1032" s="15"/>
      <c r="J1032" s="77"/>
      <c r="K1032" s="92"/>
    </row>
    <row r="1033" spans="1:11" ht="12.75" x14ac:dyDescent="0.2">
      <c r="A1033" s="14"/>
      <c r="B1033" s="14"/>
      <c r="C1033" s="14"/>
      <c r="D1033" s="16"/>
      <c r="E1033" s="16"/>
      <c r="F1033" s="14"/>
      <c r="G1033" s="14"/>
      <c r="H1033" s="14"/>
      <c r="I1033" s="15"/>
      <c r="J1033" s="77"/>
      <c r="K1033" s="92"/>
    </row>
    <row r="1034" spans="1:11" ht="12.75" x14ac:dyDescent="0.2">
      <c r="A1034" s="14"/>
      <c r="B1034" s="14"/>
      <c r="C1034" s="14"/>
      <c r="D1034" s="16"/>
      <c r="E1034" s="16"/>
      <c r="F1034" s="14"/>
      <c r="G1034" s="14"/>
      <c r="H1034" s="14"/>
      <c r="I1034" s="15"/>
      <c r="J1034" s="77"/>
      <c r="K1034" s="92"/>
    </row>
    <row r="1035" spans="1:11" ht="12.75" x14ac:dyDescent="0.2">
      <c r="A1035" s="14"/>
      <c r="B1035" s="14"/>
      <c r="C1035" s="14"/>
      <c r="D1035" s="16"/>
      <c r="E1035" s="16"/>
      <c r="F1035" s="14"/>
      <c r="G1035" s="14"/>
      <c r="H1035" s="14"/>
      <c r="I1035" s="15"/>
      <c r="J1035" s="77"/>
      <c r="K1035" s="92"/>
    </row>
    <row r="1036" spans="1:11" ht="12.75" x14ac:dyDescent="0.2">
      <c r="A1036" s="14"/>
      <c r="B1036" s="14"/>
      <c r="C1036" s="14"/>
      <c r="D1036" s="16"/>
      <c r="E1036" s="16"/>
      <c r="F1036" s="14"/>
      <c r="G1036" s="14"/>
      <c r="H1036" s="14"/>
      <c r="I1036" s="15"/>
      <c r="J1036" s="77"/>
      <c r="K1036" s="92"/>
    </row>
    <row r="1037" spans="1:11" ht="12.75" x14ac:dyDescent="0.2">
      <c r="A1037" s="14"/>
      <c r="B1037" s="14"/>
      <c r="C1037" s="14"/>
      <c r="D1037" s="16"/>
      <c r="E1037" s="16"/>
      <c r="F1037" s="14"/>
      <c r="G1037" s="14"/>
      <c r="H1037" s="14"/>
      <c r="I1037" s="15"/>
      <c r="J1037" s="77"/>
      <c r="K1037" s="92"/>
    </row>
    <row r="1038" spans="1:11" ht="12.75" x14ac:dyDescent="0.2">
      <c r="A1038" s="14"/>
      <c r="B1038" s="14"/>
      <c r="C1038" s="14"/>
      <c r="D1038" s="16"/>
      <c r="E1038" s="16"/>
      <c r="F1038" s="14"/>
      <c r="G1038" s="14"/>
      <c r="H1038" s="14"/>
      <c r="I1038" s="15"/>
      <c r="J1038" s="77"/>
      <c r="K1038" s="92"/>
    </row>
    <row r="1039" spans="1:11" ht="12.75" x14ac:dyDescent="0.2">
      <c r="A1039" s="14"/>
      <c r="B1039" s="14"/>
      <c r="C1039" s="14"/>
      <c r="D1039" s="16"/>
      <c r="E1039" s="16"/>
      <c r="F1039" s="14"/>
      <c r="G1039" s="14"/>
      <c r="H1039" s="14"/>
      <c r="I1039" s="15"/>
      <c r="J1039" s="77"/>
      <c r="K1039" s="92"/>
    </row>
    <row r="1040" spans="1:11" ht="12.75" x14ac:dyDescent="0.2">
      <c r="A1040" s="14"/>
      <c r="B1040" s="14"/>
      <c r="C1040" s="14"/>
      <c r="D1040" s="16"/>
      <c r="E1040" s="16"/>
      <c r="F1040" s="14"/>
      <c r="G1040" s="14"/>
      <c r="H1040" s="14"/>
      <c r="I1040" s="15"/>
      <c r="J1040" s="77"/>
      <c r="K1040" s="92"/>
    </row>
    <row r="1041" spans="1:11" ht="12.75" x14ac:dyDescent="0.2">
      <c r="A1041" s="14"/>
      <c r="B1041" s="14"/>
      <c r="C1041" s="14"/>
      <c r="D1041" s="16"/>
      <c r="E1041" s="16"/>
      <c r="F1041" s="14"/>
      <c r="G1041" s="14"/>
      <c r="H1041" s="14"/>
      <c r="I1041" s="15"/>
      <c r="J1041" s="77"/>
      <c r="K1041" s="92"/>
    </row>
    <row r="1042" spans="1:11" ht="12.75" x14ac:dyDescent="0.2">
      <c r="A1042" s="14"/>
      <c r="B1042" s="14"/>
      <c r="C1042" s="14"/>
      <c r="D1042" s="16"/>
      <c r="E1042" s="16"/>
      <c r="F1042" s="14"/>
      <c r="G1042" s="14"/>
      <c r="H1042" s="14"/>
      <c r="I1042" s="15"/>
      <c r="J1042" s="77"/>
      <c r="K1042" s="92"/>
    </row>
    <row r="1043" spans="1:11" ht="12.75" x14ac:dyDescent="0.2">
      <c r="A1043" s="14"/>
      <c r="B1043" s="14"/>
      <c r="C1043" s="14"/>
      <c r="D1043" s="16"/>
      <c r="E1043" s="16"/>
      <c r="F1043" s="14"/>
      <c r="G1043" s="14"/>
      <c r="H1043" s="14"/>
      <c r="I1043" s="15"/>
      <c r="J1043" s="77"/>
      <c r="K1043" s="92"/>
    </row>
    <row r="1044" spans="1:11" ht="12.75" x14ac:dyDescent="0.2">
      <c r="A1044" s="14"/>
      <c r="B1044" s="14"/>
      <c r="C1044" s="14"/>
      <c r="D1044" s="16"/>
      <c r="E1044" s="16"/>
      <c r="F1044" s="14"/>
      <c r="G1044" s="14"/>
      <c r="H1044" s="14"/>
      <c r="I1044" s="15"/>
      <c r="J1044" s="77"/>
      <c r="K1044" s="92"/>
    </row>
    <row r="1045" spans="1:11" ht="12.75" x14ac:dyDescent="0.2">
      <c r="A1045" s="14"/>
      <c r="B1045" s="14"/>
      <c r="C1045" s="14"/>
      <c r="D1045" s="16"/>
      <c r="E1045" s="16"/>
      <c r="F1045" s="14"/>
      <c r="G1045" s="14"/>
      <c r="H1045" s="14"/>
      <c r="I1045" s="15"/>
      <c r="J1045" s="77"/>
      <c r="K1045" s="92"/>
    </row>
    <row r="1046" spans="1:11" ht="12.75" x14ac:dyDescent="0.2">
      <c r="A1046" s="14"/>
      <c r="B1046" s="14"/>
      <c r="C1046" s="14"/>
      <c r="D1046" s="16"/>
      <c r="E1046" s="16"/>
      <c r="F1046" s="14"/>
      <c r="G1046" s="14"/>
      <c r="H1046" s="14"/>
      <c r="I1046" s="15"/>
      <c r="J1046" s="77"/>
      <c r="K1046" s="92"/>
    </row>
    <row r="1047" spans="1:11" ht="12.75" x14ac:dyDescent="0.2">
      <c r="A1047" s="14"/>
      <c r="B1047" s="14"/>
      <c r="C1047" s="14"/>
      <c r="D1047" s="16"/>
      <c r="E1047" s="16"/>
      <c r="F1047" s="14"/>
      <c r="G1047" s="14"/>
      <c r="H1047" s="14"/>
      <c r="I1047" s="15"/>
      <c r="J1047" s="77"/>
      <c r="K1047" s="92"/>
    </row>
    <row r="1048" spans="1:11" ht="12.75" x14ac:dyDescent="0.2">
      <c r="A1048" s="14"/>
      <c r="B1048" s="14"/>
      <c r="C1048" s="14"/>
      <c r="D1048" s="16"/>
      <c r="E1048" s="16"/>
      <c r="F1048" s="14"/>
      <c r="G1048" s="14"/>
      <c r="H1048" s="14"/>
      <c r="I1048" s="15"/>
      <c r="J1048" s="77"/>
      <c r="K1048" s="92"/>
    </row>
    <row r="1049" spans="1:11" ht="12.75" x14ac:dyDescent="0.2">
      <c r="A1049" s="14"/>
      <c r="B1049" s="14"/>
      <c r="C1049" s="14"/>
      <c r="D1049" s="16"/>
      <c r="E1049" s="16"/>
      <c r="F1049" s="14"/>
      <c r="G1049" s="14"/>
      <c r="H1049" s="14"/>
      <c r="I1049" s="15"/>
      <c r="J1049" s="77"/>
      <c r="K1049" s="92"/>
    </row>
    <row r="1050" spans="1:11" ht="12.75" x14ac:dyDescent="0.2">
      <c r="A1050" s="14"/>
      <c r="B1050" s="14"/>
      <c r="C1050" s="14"/>
      <c r="D1050" s="16"/>
      <c r="E1050" s="16"/>
      <c r="F1050" s="14"/>
      <c r="G1050" s="14"/>
      <c r="H1050" s="14"/>
      <c r="I1050" s="15"/>
      <c r="J1050" s="77"/>
      <c r="K1050" s="92"/>
    </row>
    <row r="1051" spans="1:11" ht="12.75" x14ac:dyDescent="0.2">
      <c r="A1051" s="14"/>
      <c r="B1051" s="14"/>
      <c r="C1051" s="14"/>
      <c r="D1051" s="16"/>
      <c r="E1051" s="16"/>
      <c r="F1051" s="14"/>
      <c r="G1051" s="14"/>
      <c r="H1051" s="14"/>
      <c r="I1051" s="15"/>
      <c r="J1051" s="77"/>
      <c r="K1051" s="92"/>
    </row>
    <row r="1052" spans="1:11" ht="12.75" x14ac:dyDescent="0.2">
      <c r="A1052" s="14"/>
      <c r="B1052" s="14"/>
      <c r="C1052" s="14"/>
      <c r="D1052" s="16"/>
      <c r="E1052" s="16"/>
      <c r="F1052" s="14"/>
      <c r="G1052" s="14"/>
      <c r="H1052" s="14"/>
      <c r="I1052" s="15"/>
      <c r="J1052" s="77"/>
      <c r="K1052" s="92"/>
    </row>
    <row r="1053" spans="1:11" ht="12.75" x14ac:dyDescent="0.2">
      <c r="A1053" s="14"/>
      <c r="B1053" s="14"/>
      <c r="C1053" s="14"/>
      <c r="D1053" s="16"/>
      <c r="E1053" s="16"/>
      <c r="F1053" s="14"/>
      <c r="G1053" s="14"/>
      <c r="H1053" s="14"/>
      <c r="I1053" s="15"/>
      <c r="J1053" s="77"/>
      <c r="K1053" s="92"/>
    </row>
    <row r="1054" spans="1:11" ht="12.75" x14ac:dyDescent="0.2">
      <c r="A1054" s="14"/>
      <c r="B1054" s="14"/>
      <c r="C1054" s="14"/>
      <c r="D1054" s="16"/>
      <c r="E1054" s="16"/>
      <c r="F1054" s="14"/>
      <c r="G1054" s="14"/>
      <c r="H1054" s="14"/>
      <c r="I1054" s="15"/>
      <c r="J1054" s="77"/>
      <c r="K1054" s="92"/>
    </row>
    <row r="1055" spans="1:11" ht="12.75" x14ac:dyDescent="0.2">
      <c r="A1055" s="14"/>
      <c r="B1055" s="14"/>
      <c r="C1055" s="14"/>
      <c r="D1055" s="16"/>
      <c r="E1055" s="16"/>
      <c r="F1055" s="14"/>
      <c r="G1055" s="14"/>
      <c r="H1055" s="14"/>
      <c r="I1055" s="15"/>
      <c r="J1055" s="77"/>
      <c r="K1055" s="92"/>
    </row>
    <row r="1056" spans="1:11" ht="12.75" x14ac:dyDescent="0.2">
      <c r="A1056" s="14"/>
      <c r="B1056" s="14"/>
      <c r="C1056" s="14"/>
      <c r="D1056" s="16"/>
      <c r="E1056" s="16"/>
      <c r="F1056" s="14"/>
      <c r="G1056" s="14"/>
      <c r="H1056" s="14"/>
      <c r="I1056" s="15"/>
      <c r="J1056" s="77"/>
      <c r="K1056" s="92"/>
    </row>
    <row r="1057" spans="1:11" ht="12.75" x14ac:dyDescent="0.2">
      <c r="A1057" s="14"/>
      <c r="B1057" s="14"/>
      <c r="C1057" s="14"/>
      <c r="D1057" s="16"/>
      <c r="E1057" s="16"/>
      <c r="F1057" s="14"/>
      <c r="G1057" s="14"/>
      <c r="H1057" s="14"/>
      <c r="I1057" s="15"/>
      <c r="J1057" s="77"/>
      <c r="K1057" s="92"/>
    </row>
    <row r="1058" spans="1:11" ht="12.75" x14ac:dyDescent="0.2">
      <c r="A1058" s="14"/>
      <c r="B1058" s="14"/>
      <c r="C1058" s="14"/>
      <c r="D1058" s="16"/>
      <c r="E1058" s="16"/>
      <c r="F1058" s="14"/>
      <c r="G1058" s="14"/>
      <c r="H1058" s="14"/>
      <c r="I1058" s="15"/>
      <c r="J1058" s="77"/>
      <c r="K1058" s="92"/>
    </row>
    <row r="1059" spans="1:11" ht="12.75" x14ac:dyDescent="0.2">
      <c r="A1059" s="14"/>
      <c r="B1059" s="14"/>
      <c r="C1059" s="14"/>
      <c r="D1059" s="16"/>
      <c r="E1059" s="16"/>
      <c r="F1059" s="14"/>
      <c r="G1059" s="14"/>
      <c r="H1059" s="14"/>
      <c r="I1059" s="15"/>
      <c r="J1059" s="77"/>
      <c r="K1059" s="92"/>
    </row>
    <row r="1060" spans="1:11" ht="12.75" x14ac:dyDescent="0.2">
      <c r="A1060" s="14"/>
      <c r="B1060" s="14"/>
      <c r="C1060" s="14"/>
      <c r="D1060" s="16"/>
      <c r="E1060" s="16"/>
      <c r="F1060" s="14"/>
      <c r="G1060" s="14"/>
      <c r="H1060" s="14"/>
      <c r="I1060" s="15"/>
      <c r="J1060" s="77"/>
      <c r="K1060" s="92"/>
    </row>
    <row r="1061" spans="1:11" ht="12.75" x14ac:dyDescent="0.2">
      <c r="A1061" s="14"/>
      <c r="B1061" s="14"/>
      <c r="C1061" s="14"/>
      <c r="D1061" s="16"/>
      <c r="E1061" s="16"/>
      <c r="F1061" s="14"/>
      <c r="G1061" s="14"/>
      <c r="H1061" s="14"/>
      <c r="I1061" s="15"/>
      <c r="J1061" s="77"/>
      <c r="K1061" s="92"/>
    </row>
    <row r="1062" spans="1:11" ht="12.75" x14ac:dyDescent="0.2">
      <c r="A1062" s="14"/>
      <c r="B1062" s="14"/>
      <c r="C1062" s="14"/>
      <c r="D1062" s="16"/>
      <c r="E1062" s="16"/>
      <c r="F1062" s="14"/>
      <c r="G1062" s="14"/>
      <c r="H1062" s="14"/>
      <c r="I1062" s="15"/>
      <c r="J1062" s="77"/>
      <c r="K1062" s="92"/>
    </row>
    <row r="1063" spans="1:11" ht="12.75" x14ac:dyDescent="0.2">
      <c r="A1063" s="14"/>
      <c r="B1063" s="14"/>
      <c r="C1063" s="14"/>
      <c r="D1063" s="16"/>
      <c r="E1063" s="16"/>
      <c r="F1063" s="14"/>
      <c r="G1063" s="14"/>
      <c r="H1063" s="14"/>
      <c r="I1063" s="15"/>
      <c r="J1063" s="77"/>
      <c r="K1063" s="92"/>
    </row>
    <row r="1064" spans="1:11" ht="12.75" x14ac:dyDescent="0.2">
      <c r="A1064" s="14"/>
      <c r="B1064" s="14"/>
      <c r="C1064" s="14"/>
      <c r="D1064" s="16"/>
      <c r="E1064" s="16"/>
      <c r="F1064" s="14"/>
      <c r="G1064" s="14"/>
      <c r="H1064" s="14"/>
      <c r="I1064" s="15"/>
      <c r="J1064" s="77"/>
      <c r="K1064" s="92"/>
    </row>
    <row r="1065" spans="1:11" ht="12.75" x14ac:dyDescent="0.2">
      <c r="A1065" s="14"/>
      <c r="B1065" s="14"/>
      <c r="C1065" s="14"/>
      <c r="D1065" s="16"/>
      <c r="E1065" s="16"/>
      <c r="F1065" s="14"/>
      <c r="G1065" s="14"/>
      <c r="H1065" s="14"/>
      <c r="I1065" s="15"/>
      <c r="J1065" s="77"/>
      <c r="K1065" s="92"/>
    </row>
    <row r="1066" spans="1:11" ht="12.75" x14ac:dyDescent="0.2">
      <c r="A1066" s="14"/>
      <c r="B1066" s="14"/>
      <c r="C1066" s="14"/>
      <c r="D1066" s="16"/>
      <c r="E1066" s="16"/>
      <c r="F1066" s="14"/>
      <c r="G1066" s="14"/>
      <c r="H1066" s="14"/>
      <c r="I1066" s="15"/>
      <c r="J1066" s="77"/>
      <c r="K1066" s="92"/>
    </row>
    <row r="1067" spans="1:11" ht="12.75" x14ac:dyDescent="0.2">
      <c r="A1067" s="14"/>
      <c r="B1067" s="14"/>
      <c r="C1067" s="14"/>
      <c r="D1067" s="16"/>
      <c r="E1067" s="16"/>
      <c r="F1067" s="14"/>
      <c r="G1067" s="14"/>
      <c r="H1067" s="14"/>
      <c r="I1067" s="15"/>
      <c r="J1067" s="77"/>
      <c r="K1067" s="92"/>
    </row>
    <row r="1068" spans="1:11" ht="12.75" x14ac:dyDescent="0.2">
      <c r="A1068" s="14"/>
      <c r="B1068" s="14"/>
      <c r="C1068" s="14"/>
      <c r="D1068" s="16"/>
      <c r="E1068" s="16"/>
      <c r="F1068" s="14"/>
      <c r="G1068" s="14"/>
      <c r="H1068" s="14"/>
      <c r="I1068" s="15"/>
      <c r="J1068" s="77"/>
      <c r="K1068" s="92"/>
    </row>
    <row r="1069" spans="1:11" ht="12.75" x14ac:dyDescent="0.2">
      <c r="A1069" s="14"/>
      <c r="B1069" s="14"/>
      <c r="C1069" s="14"/>
      <c r="D1069" s="16"/>
      <c r="E1069" s="16"/>
      <c r="F1069" s="14"/>
      <c r="G1069" s="14"/>
      <c r="H1069" s="14"/>
      <c r="I1069" s="15"/>
      <c r="J1069" s="77"/>
      <c r="K1069" s="92"/>
    </row>
    <row r="1070" spans="1:11" ht="12.75" x14ac:dyDescent="0.2">
      <c r="A1070" s="14"/>
      <c r="B1070" s="14"/>
      <c r="C1070" s="14"/>
      <c r="D1070" s="16"/>
      <c r="E1070" s="16"/>
      <c r="F1070" s="14"/>
      <c r="G1070" s="14"/>
      <c r="H1070" s="14"/>
      <c r="I1070" s="15"/>
      <c r="J1070" s="77"/>
      <c r="K1070" s="92"/>
    </row>
    <row r="1071" spans="1:11" ht="12.75" x14ac:dyDescent="0.2">
      <c r="A1071" s="14"/>
      <c r="B1071" s="14"/>
      <c r="C1071" s="14"/>
      <c r="D1071" s="16"/>
      <c r="E1071" s="16"/>
      <c r="F1071" s="14"/>
      <c r="G1071" s="14"/>
      <c r="H1071" s="14"/>
      <c r="I1071" s="15"/>
      <c r="J1071" s="77"/>
      <c r="K1071" s="92"/>
    </row>
    <row r="1072" spans="1:11" ht="12.75" x14ac:dyDescent="0.2">
      <c r="A1072" s="14"/>
      <c r="B1072" s="14"/>
      <c r="C1072" s="14"/>
      <c r="D1072" s="16"/>
      <c r="E1072" s="16"/>
      <c r="F1072" s="14"/>
      <c r="G1072" s="14"/>
      <c r="H1072" s="14"/>
      <c r="I1072" s="15"/>
      <c r="J1072" s="77"/>
      <c r="K1072" s="92"/>
    </row>
    <row r="1073" spans="1:11" ht="12.75" x14ac:dyDescent="0.2">
      <c r="A1073" s="14"/>
      <c r="B1073" s="14"/>
      <c r="C1073" s="14"/>
      <c r="D1073" s="16"/>
      <c r="E1073" s="16"/>
      <c r="F1073" s="14"/>
      <c r="G1073" s="14"/>
      <c r="H1073" s="14"/>
      <c r="I1073" s="15"/>
      <c r="J1073" s="77"/>
      <c r="K1073" s="92"/>
    </row>
    <row r="1074" spans="1:11" ht="12.75" x14ac:dyDescent="0.2">
      <c r="A1074" s="14"/>
      <c r="B1074" s="14"/>
      <c r="C1074" s="14"/>
      <c r="D1074" s="16"/>
      <c r="E1074" s="16"/>
      <c r="F1074" s="14"/>
      <c r="G1074" s="14"/>
      <c r="H1074" s="14"/>
      <c r="I1074" s="15"/>
      <c r="J1074" s="77"/>
      <c r="K1074" s="92"/>
    </row>
    <row r="1075" spans="1:11" ht="12.75" x14ac:dyDescent="0.2">
      <c r="A1075" s="14"/>
      <c r="B1075" s="14"/>
      <c r="C1075" s="14"/>
      <c r="D1075" s="16"/>
      <c r="E1075" s="16"/>
      <c r="F1075" s="14"/>
      <c r="G1075" s="14"/>
      <c r="H1075" s="14"/>
      <c r="I1075" s="15"/>
      <c r="J1075" s="77"/>
      <c r="K1075" s="92"/>
    </row>
    <row r="1076" spans="1:11" ht="12.75" x14ac:dyDescent="0.2">
      <c r="A1076" s="14"/>
      <c r="B1076" s="14"/>
      <c r="C1076" s="14"/>
      <c r="D1076" s="16"/>
      <c r="E1076" s="16"/>
      <c r="F1076" s="14"/>
      <c r="G1076" s="14"/>
      <c r="H1076" s="14"/>
      <c r="I1076" s="15"/>
      <c r="J1076" s="77"/>
      <c r="K1076" s="92"/>
    </row>
    <row r="1077" spans="1:11" ht="12.75" x14ac:dyDescent="0.2">
      <c r="A1077" s="14"/>
      <c r="B1077" s="14"/>
      <c r="C1077" s="14"/>
      <c r="D1077" s="16"/>
      <c r="E1077" s="16"/>
      <c r="F1077" s="14"/>
      <c r="G1077" s="14"/>
      <c r="H1077" s="14"/>
      <c r="I1077" s="15"/>
      <c r="J1077" s="77"/>
      <c r="K1077" s="92"/>
    </row>
    <row r="1078" spans="1:11" ht="12.75" x14ac:dyDescent="0.2">
      <c r="A1078" s="14"/>
      <c r="B1078" s="14"/>
      <c r="C1078" s="14"/>
      <c r="D1078" s="16"/>
      <c r="E1078" s="16"/>
      <c r="F1078" s="14"/>
      <c r="G1078" s="14"/>
      <c r="H1078" s="14"/>
      <c r="I1078" s="15"/>
      <c r="J1078" s="77"/>
      <c r="K1078" s="92"/>
    </row>
    <row r="1079" spans="1:11" ht="12.75" x14ac:dyDescent="0.2">
      <c r="A1079" s="14"/>
      <c r="B1079" s="14"/>
      <c r="C1079" s="14"/>
      <c r="D1079" s="16"/>
      <c r="E1079" s="16"/>
      <c r="F1079" s="14"/>
      <c r="G1079" s="14"/>
      <c r="H1079" s="14"/>
      <c r="I1079" s="15"/>
      <c r="J1079" s="77"/>
      <c r="K1079" s="92"/>
    </row>
    <row r="1080" spans="1:11" ht="12.75" x14ac:dyDescent="0.2">
      <c r="A1080" s="14"/>
      <c r="B1080" s="14"/>
      <c r="C1080" s="14"/>
      <c r="D1080" s="16"/>
      <c r="E1080" s="16"/>
      <c r="F1080" s="14"/>
      <c r="G1080" s="14"/>
      <c r="H1080" s="14"/>
      <c r="I1080" s="15"/>
      <c r="J1080" s="77"/>
      <c r="K1080" s="92"/>
    </row>
    <row r="1081" spans="1:11" ht="12.75" x14ac:dyDescent="0.2">
      <c r="A1081" s="14"/>
      <c r="B1081" s="14"/>
      <c r="C1081" s="14"/>
      <c r="D1081" s="16"/>
      <c r="E1081" s="16"/>
      <c r="F1081" s="14"/>
      <c r="G1081" s="14"/>
      <c r="H1081" s="14"/>
      <c r="I1081" s="15"/>
      <c r="J1081" s="77"/>
      <c r="K1081" s="92"/>
    </row>
    <row r="1082" spans="1:11" ht="12.75" x14ac:dyDescent="0.2">
      <c r="A1082" s="14"/>
      <c r="B1082" s="14"/>
      <c r="C1082" s="14"/>
      <c r="D1082" s="16"/>
      <c r="E1082" s="16"/>
      <c r="F1082" s="14"/>
      <c r="G1082" s="14"/>
      <c r="H1082" s="14"/>
      <c r="I1082" s="15"/>
      <c r="J1082" s="77"/>
      <c r="K1082" s="92"/>
    </row>
    <row r="1083" spans="1:11" ht="12.75" x14ac:dyDescent="0.2">
      <c r="A1083" s="14"/>
      <c r="B1083" s="14"/>
      <c r="C1083" s="14"/>
      <c r="D1083" s="16"/>
      <c r="E1083" s="16"/>
      <c r="F1083" s="14"/>
      <c r="G1083" s="14"/>
      <c r="H1083" s="14"/>
      <c r="I1083" s="15"/>
      <c r="J1083" s="77"/>
      <c r="K1083" s="92"/>
    </row>
    <row r="1084" spans="1:11" ht="12.75" x14ac:dyDescent="0.2">
      <c r="A1084" s="14"/>
      <c r="B1084" s="14"/>
      <c r="C1084" s="14"/>
      <c r="D1084" s="16"/>
      <c r="E1084" s="16"/>
      <c r="F1084" s="14"/>
      <c r="G1084" s="14"/>
      <c r="H1084" s="14"/>
      <c r="I1084" s="15"/>
      <c r="J1084" s="77"/>
      <c r="K1084" s="92"/>
    </row>
    <row r="1085" spans="1:11" ht="12.75" x14ac:dyDescent="0.2">
      <c r="A1085" s="14"/>
      <c r="B1085" s="14"/>
      <c r="C1085" s="14"/>
      <c r="D1085" s="16"/>
      <c r="E1085" s="16"/>
      <c r="F1085" s="14"/>
      <c r="G1085" s="14"/>
      <c r="H1085" s="14"/>
      <c r="I1085" s="15"/>
      <c r="J1085" s="77"/>
      <c r="K1085" s="92"/>
    </row>
    <row r="1086" spans="1:11" ht="12.75" x14ac:dyDescent="0.2">
      <c r="A1086" s="14"/>
      <c r="B1086" s="14"/>
      <c r="C1086" s="14"/>
      <c r="D1086" s="16"/>
      <c r="E1086" s="16"/>
      <c r="F1086" s="14"/>
      <c r="G1086" s="14"/>
      <c r="H1086" s="14"/>
      <c r="I1086" s="15"/>
      <c r="J1086" s="77"/>
      <c r="K1086" s="92"/>
    </row>
    <row r="1087" spans="1:11" ht="12.75" x14ac:dyDescent="0.2">
      <c r="A1087" s="14"/>
      <c r="B1087" s="14"/>
      <c r="C1087" s="14"/>
      <c r="D1087" s="16"/>
      <c r="E1087" s="16"/>
      <c r="F1087" s="14"/>
      <c r="G1087" s="14"/>
      <c r="H1087" s="14"/>
      <c r="I1087" s="15"/>
      <c r="J1087" s="77"/>
      <c r="K1087" s="92"/>
    </row>
    <row r="1088" spans="1:11" ht="12.75" x14ac:dyDescent="0.2">
      <c r="A1088" s="14"/>
      <c r="B1088" s="14"/>
      <c r="C1088" s="14"/>
      <c r="D1088" s="16"/>
      <c r="E1088" s="16"/>
      <c r="F1088" s="14"/>
      <c r="G1088" s="14"/>
      <c r="H1088" s="14"/>
      <c r="I1088" s="15"/>
      <c r="J1088" s="77"/>
      <c r="K1088" s="92"/>
    </row>
    <row r="1089" spans="1:11" ht="12.75" x14ac:dyDescent="0.2">
      <c r="A1089" s="14"/>
      <c r="B1089" s="14"/>
      <c r="C1089" s="14"/>
      <c r="D1089" s="16"/>
      <c r="E1089" s="16"/>
      <c r="F1089" s="14"/>
      <c r="G1089" s="14"/>
      <c r="H1089" s="14"/>
      <c r="I1089" s="15"/>
      <c r="J1089" s="77"/>
      <c r="K1089" s="92"/>
    </row>
    <row r="1090" spans="1:11" ht="12.75" x14ac:dyDescent="0.2">
      <c r="A1090" s="14"/>
      <c r="B1090" s="14"/>
      <c r="C1090" s="14"/>
      <c r="D1090" s="16"/>
      <c r="E1090" s="16"/>
      <c r="F1090" s="14"/>
      <c r="G1090" s="14"/>
      <c r="H1090" s="14"/>
      <c r="I1090" s="15"/>
      <c r="J1090" s="77"/>
      <c r="K1090" s="92"/>
    </row>
    <row r="1091" spans="1:11" ht="12.75" x14ac:dyDescent="0.2">
      <c r="A1091" s="14"/>
      <c r="B1091" s="14"/>
      <c r="C1091" s="14"/>
      <c r="D1091" s="16"/>
      <c r="E1091" s="16"/>
      <c r="F1091" s="14"/>
      <c r="G1091" s="14"/>
      <c r="H1091" s="14"/>
      <c r="I1091" s="15"/>
      <c r="J1091" s="77"/>
      <c r="K1091" s="92"/>
    </row>
    <row r="1092" spans="1:11" ht="12.75" x14ac:dyDescent="0.2">
      <c r="A1092" s="14"/>
      <c r="B1092" s="14"/>
      <c r="C1092" s="14"/>
      <c r="D1092" s="16"/>
      <c r="E1092" s="16"/>
      <c r="F1092" s="14"/>
      <c r="G1092" s="14"/>
      <c r="H1092" s="14"/>
      <c r="I1092" s="15"/>
      <c r="J1092" s="77"/>
      <c r="K1092" s="92"/>
    </row>
    <row r="1093" spans="1:11" ht="12.75" x14ac:dyDescent="0.2">
      <c r="A1093" s="14"/>
      <c r="B1093" s="14"/>
      <c r="C1093" s="14"/>
      <c r="D1093" s="16"/>
      <c r="E1093" s="16"/>
      <c r="F1093" s="14"/>
      <c r="G1093" s="14"/>
      <c r="H1093" s="14"/>
      <c r="I1093" s="15"/>
      <c r="J1093" s="77"/>
      <c r="K1093" s="92"/>
    </row>
    <row r="1094" spans="1:11" ht="12.75" x14ac:dyDescent="0.2">
      <c r="A1094" s="14"/>
      <c r="B1094" s="14"/>
      <c r="C1094" s="14"/>
      <c r="D1094" s="16"/>
      <c r="E1094" s="16"/>
      <c r="F1094" s="14"/>
      <c r="G1094" s="14"/>
      <c r="H1094" s="14"/>
      <c r="I1094" s="15"/>
      <c r="J1094" s="77"/>
      <c r="K1094" s="92"/>
    </row>
    <row r="1095" spans="1:11" ht="12.75" x14ac:dyDescent="0.2">
      <c r="A1095" s="14"/>
      <c r="B1095" s="14"/>
      <c r="C1095" s="14"/>
      <c r="D1095" s="16"/>
      <c r="E1095" s="16"/>
      <c r="F1095" s="14"/>
      <c r="G1095" s="14"/>
      <c r="H1095" s="14"/>
      <c r="I1095" s="15"/>
      <c r="J1095" s="77"/>
      <c r="K1095" s="92"/>
    </row>
    <row r="1096" spans="1:11" ht="12.75" x14ac:dyDescent="0.2">
      <c r="A1096" s="14"/>
      <c r="B1096" s="14"/>
      <c r="C1096" s="14"/>
      <c r="D1096" s="16"/>
      <c r="E1096" s="16"/>
      <c r="F1096" s="14"/>
      <c r="G1096" s="14"/>
      <c r="H1096" s="14"/>
      <c r="I1096" s="15"/>
      <c r="J1096" s="77"/>
      <c r="K1096" s="92"/>
    </row>
    <row r="1097" spans="1:11" ht="12.75" x14ac:dyDescent="0.2">
      <c r="A1097" s="14"/>
      <c r="B1097" s="14"/>
      <c r="C1097" s="14"/>
      <c r="D1097" s="16"/>
      <c r="E1097" s="16"/>
      <c r="F1097" s="14"/>
      <c r="G1097" s="14"/>
      <c r="H1097" s="14"/>
      <c r="I1097" s="15"/>
      <c r="J1097" s="77"/>
      <c r="K1097" s="92"/>
    </row>
    <row r="1098" spans="1:11" ht="12.75" x14ac:dyDescent="0.2">
      <c r="A1098" s="14"/>
      <c r="B1098" s="14"/>
      <c r="C1098" s="14"/>
      <c r="D1098" s="16"/>
      <c r="E1098" s="16"/>
      <c r="F1098" s="14"/>
      <c r="G1098" s="14"/>
      <c r="H1098" s="14"/>
      <c r="I1098" s="15"/>
      <c r="J1098" s="77"/>
      <c r="K1098" s="92"/>
    </row>
    <row r="1099" spans="1:11" ht="12.75" x14ac:dyDescent="0.2">
      <c r="A1099" s="14"/>
      <c r="B1099" s="14"/>
      <c r="C1099" s="14"/>
      <c r="D1099" s="16"/>
      <c r="E1099" s="16"/>
      <c r="F1099" s="14"/>
      <c r="G1099" s="14"/>
      <c r="H1099" s="14"/>
      <c r="I1099" s="15"/>
      <c r="J1099" s="77"/>
      <c r="K1099" s="92"/>
    </row>
    <row r="1100" spans="1:11" ht="12.75" x14ac:dyDescent="0.2">
      <c r="A1100" s="14"/>
      <c r="B1100" s="14"/>
      <c r="C1100" s="14"/>
      <c r="D1100" s="16"/>
      <c r="E1100" s="16"/>
      <c r="F1100" s="14"/>
      <c r="G1100" s="14"/>
      <c r="H1100" s="14"/>
      <c r="I1100" s="15"/>
      <c r="J1100" s="77"/>
      <c r="K1100" s="92"/>
    </row>
    <row r="1101" spans="1:11" ht="12.75" x14ac:dyDescent="0.2">
      <c r="A1101" s="14"/>
      <c r="B1101" s="14"/>
      <c r="C1101" s="14"/>
      <c r="D1101" s="16"/>
      <c r="E1101" s="16"/>
      <c r="F1101" s="14"/>
      <c r="G1101" s="14"/>
      <c r="H1101" s="14"/>
      <c r="I1101" s="15"/>
      <c r="J1101" s="77"/>
      <c r="K1101" s="92"/>
    </row>
    <row r="1102" spans="1:11" ht="12.75" x14ac:dyDescent="0.2">
      <c r="A1102" s="14"/>
      <c r="B1102" s="14"/>
      <c r="C1102" s="14"/>
      <c r="D1102" s="16"/>
      <c r="E1102" s="16"/>
      <c r="F1102" s="14"/>
      <c r="G1102" s="14"/>
      <c r="H1102" s="14"/>
      <c r="I1102" s="15"/>
      <c r="J1102" s="77"/>
      <c r="K1102" s="92"/>
    </row>
    <row r="1103" spans="1:11" ht="12.75" x14ac:dyDescent="0.2">
      <c r="A1103" s="14"/>
      <c r="B1103" s="14"/>
      <c r="C1103" s="14"/>
      <c r="D1103" s="16"/>
      <c r="E1103" s="16"/>
      <c r="F1103" s="14"/>
      <c r="G1103" s="14"/>
      <c r="H1103" s="14"/>
      <c r="I1103" s="15"/>
      <c r="J1103" s="77"/>
      <c r="K1103" s="92"/>
    </row>
    <row r="1104" spans="1:11" ht="12.75" x14ac:dyDescent="0.2">
      <c r="A1104" s="14"/>
      <c r="B1104" s="14"/>
      <c r="C1104" s="14"/>
      <c r="D1104" s="16"/>
      <c r="E1104" s="16"/>
      <c r="F1104" s="14"/>
      <c r="G1104" s="14"/>
      <c r="H1104" s="14"/>
      <c r="I1104" s="15"/>
      <c r="J1104" s="77"/>
      <c r="K1104" s="92"/>
    </row>
    <row r="1105" spans="1:11" ht="12.75" x14ac:dyDescent="0.2">
      <c r="A1105" s="14"/>
      <c r="B1105" s="14"/>
      <c r="C1105" s="14"/>
      <c r="D1105" s="16"/>
      <c r="E1105" s="16"/>
      <c r="F1105" s="14"/>
      <c r="G1105" s="14"/>
      <c r="H1105" s="14"/>
      <c r="I1105" s="15"/>
      <c r="J1105" s="77"/>
      <c r="K1105" s="92"/>
    </row>
    <row r="1106" spans="1:11" ht="12.75" x14ac:dyDescent="0.2">
      <c r="A1106" s="14"/>
      <c r="B1106" s="14"/>
      <c r="C1106" s="14"/>
      <c r="D1106" s="16"/>
      <c r="E1106" s="16"/>
      <c r="F1106" s="14"/>
      <c r="G1106" s="14"/>
      <c r="H1106" s="14"/>
      <c r="I1106" s="15"/>
      <c r="J1106" s="77"/>
      <c r="K1106" s="92"/>
    </row>
    <row r="1107" spans="1:11" ht="12.75" x14ac:dyDescent="0.2">
      <c r="A1107" s="14"/>
      <c r="B1107" s="14"/>
      <c r="C1107" s="14"/>
      <c r="D1107" s="16"/>
      <c r="E1107" s="16"/>
      <c r="F1107" s="14"/>
      <c r="G1107" s="14"/>
      <c r="H1107" s="14"/>
      <c r="I1107" s="15"/>
      <c r="J1107" s="77"/>
      <c r="K1107" s="92"/>
    </row>
    <row r="1108" spans="1:11" ht="12.75" x14ac:dyDescent="0.2">
      <c r="A1108" s="14"/>
      <c r="B1108" s="14"/>
      <c r="C1108" s="14"/>
      <c r="D1108" s="16"/>
      <c r="E1108" s="16"/>
      <c r="F1108" s="14"/>
      <c r="G1108" s="14"/>
      <c r="H1108" s="14"/>
      <c r="I1108" s="15"/>
      <c r="J1108" s="77"/>
      <c r="K1108" s="92"/>
    </row>
    <row r="1109" spans="1:11" ht="12.75" x14ac:dyDescent="0.2">
      <c r="A1109" s="14"/>
      <c r="B1109" s="14"/>
      <c r="C1109" s="14"/>
      <c r="D1109" s="16"/>
      <c r="E1109" s="16"/>
      <c r="F1109" s="14"/>
      <c r="G1109" s="14"/>
      <c r="H1109" s="14"/>
      <c r="I1109" s="15"/>
      <c r="J1109" s="77"/>
      <c r="K1109" s="92"/>
    </row>
    <row r="1110" spans="1:11" ht="12.75" x14ac:dyDescent="0.2">
      <c r="A1110" s="14"/>
      <c r="B1110" s="14"/>
      <c r="C1110" s="14"/>
      <c r="D1110" s="16"/>
      <c r="E1110" s="16"/>
      <c r="F1110" s="14"/>
      <c r="G1110" s="14"/>
      <c r="H1110" s="14"/>
      <c r="I1110" s="15"/>
      <c r="J1110" s="77"/>
      <c r="K1110" s="92"/>
    </row>
    <row r="1111" spans="1:11" ht="12.75" x14ac:dyDescent="0.2">
      <c r="A1111" s="14"/>
      <c r="B1111" s="14"/>
      <c r="C1111" s="14"/>
      <c r="D1111" s="16"/>
      <c r="E1111" s="16"/>
      <c r="F1111" s="14"/>
      <c r="G1111" s="14"/>
      <c r="H1111" s="14"/>
      <c r="I1111" s="15"/>
      <c r="J1111" s="77"/>
      <c r="K1111" s="92"/>
    </row>
    <row r="1112" spans="1:11" ht="12.75" x14ac:dyDescent="0.2">
      <c r="A1112" s="14"/>
      <c r="B1112" s="14"/>
      <c r="C1112" s="14"/>
      <c r="D1112" s="16"/>
      <c r="E1112" s="16"/>
      <c r="F1112" s="14"/>
      <c r="G1112" s="14"/>
      <c r="H1112" s="14"/>
      <c r="I1112" s="15"/>
      <c r="J1112" s="77"/>
      <c r="K1112" s="92"/>
    </row>
    <row r="1113" spans="1:11" ht="12.75" x14ac:dyDescent="0.2">
      <c r="A1113" s="14"/>
      <c r="B1113" s="14"/>
      <c r="C1113" s="14"/>
      <c r="D1113" s="16"/>
      <c r="E1113" s="16"/>
      <c r="F1113" s="14"/>
      <c r="G1113" s="14"/>
      <c r="H1113" s="14"/>
      <c r="I1113" s="15"/>
      <c r="J1113" s="77"/>
      <c r="K1113" s="92"/>
    </row>
    <row r="1114" spans="1:11" ht="12.75" x14ac:dyDescent="0.2">
      <c r="A1114" s="14"/>
      <c r="B1114" s="14"/>
      <c r="C1114" s="14"/>
      <c r="D1114" s="16"/>
      <c r="E1114" s="16"/>
      <c r="F1114" s="14"/>
      <c r="G1114" s="14"/>
      <c r="H1114" s="14"/>
      <c r="I1114" s="15"/>
      <c r="J1114" s="77"/>
      <c r="K1114" s="92"/>
    </row>
    <row r="1115" spans="1:11" ht="12.75" x14ac:dyDescent="0.2">
      <c r="A1115" s="14"/>
      <c r="B1115" s="14"/>
      <c r="C1115" s="14"/>
      <c r="D1115" s="16"/>
      <c r="E1115" s="16"/>
      <c r="F1115" s="14"/>
      <c r="G1115" s="14"/>
      <c r="H1115" s="14"/>
      <c r="I1115" s="15"/>
      <c r="J1115" s="77"/>
      <c r="K1115" s="92"/>
    </row>
    <row r="1116" spans="1:11" ht="12.75" x14ac:dyDescent="0.2">
      <c r="A1116" s="14"/>
      <c r="B1116" s="14"/>
      <c r="C1116" s="14"/>
      <c r="D1116" s="16"/>
      <c r="E1116" s="16"/>
      <c r="F1116" s="14"/>
      <c r="G1116" s="14"/>
      <c r="H1116" s="14"/>
      <c r="I1116" s="15"/>
      <c r="J1116" s="77"/>
      <c r="K1116" s="92"/>
    </row>
    <row r="1117" spans="1:11" ht="12.75" x14ac:dyDescent="0.2">
      <c r="A1117" s="14"/>
      <c r="B1117" s="14"/>
      <c r="C1117" s="14"/>
      <c r="D1117" s="16"/>
      <c r="E1117" s="16"/>
      <c r="F1117" s="14"/>
      <c r="G1117" s="14"/>
      <c r="H1117" s="14"/>
      <c r="I1117" s="15"/>
      <c r="J1117" s="77"/>
      <c r="K1117" s="92"/>
    </row>
    <row r="1118" spans="1:11" ht="12.75" x14ac:dyDescent="0.2">
      <c r="A1118" s="14"/>
      <c r="B1118" s="14"/>
      <c r="C1118" s="14"/>
      <c r="D1118" s="16"/>
      <c r="E1118" s="16"/>
      <c r="F1118" s="14"/>
      <c r="G1118" s="14"/>
      <c r="H1118" s="14"/>
      <c r="I1118" s="15"/>
      <c r="J1118" s="77"/>
      <c r="K1118" s="92"/>
    </row>
    <row r="1119" spans="1:11" ht="12.75" x14ac:dyDescent="0.2">
      <c r="A1119" s="14"/>
      <c r="B1119" s="14"/>
      <c r="C1119" s="14"/>
      <c r="D1119" s="16"/>
      <c r="E1119" s="16"/>
      <c r="F1119" s="14"/>
      <c r="G1119" s="14"/>
      <c r="H1119" s="14"/>
      <c r="I1119" s="15"/>
      <c r="J1119" s="77"/>
      <c r="K1119" s="92"/>
    </row>
    <row r="1120" spans="1:11" ht="12.75" x14ac:dyDescent="0.2">
      <c r="A1120" s="14"/>
      <c r="B1120" s="14"/>
      <c r="C1120" s="14"/>
      <c r="D1120" s="16"/>
      <c r="E1120" s="16"/>
      <c r="F1120" s="14"/>
      <c r="G1120" s="14"/>
      <c r="H1120" s="14"/>
      <c r="I1120" s="15"/>
      <c r="J1120" s="77"/>
      <c r="K1120" s="92"/>
    </row>
    <row r="1121" spans="1:11" ht="12.75" x14ac:dyDescent="0.2">
      <c r="A1121" s="14"/>
      <c r="B1121" s="14"/>
      <c r="C1121" s="14"/>
      <c r="D1121" s="16"/>
      <c r="E1121" s="16"/>
      <c r="F1121" s="14"/>
      <c r="G1121" s="14"/>
      <c r="H1121" s="14"/>
      <c r="I1121" s="15"/>
      <c r="J1121" s="77"/>
      <c r="K1121" s="92"/>
    </row>
    <row r="1122" spans="1:11" ht="12.75" x14ac:dyDescent="0.2">
      <c r="A1122" s="14"/>
      <c r="B1122" s="14"/>
      <c r="C1122" s="14"/>
      <c r="D1122" s="16"/>
      <c r="E1122" s="16"/>
      <c r="F1122" s="14"/>
      <c r="G1122" s="14"/>
      <c r="H1122" s="14"/>
      <c r="I1122" s="15"/>
      <c r="J1122" s="77"/>
      <c r="K1122" s="92"/>
    </row>
    <row r="1123" spans="1:11" ht="12.75" x14ac:dyDescent="0.2">
      <c r="A1123" s="14"/>
      <c r="B1123" s="14"/>
      <c r="C1123" s="14"/>
      <c r="D1123" s="16"/>
      <c r="E1123" s="16"/>
      <c r="F1123" s="14"/>
      <c r="G1123" s="14"/>
      <c r="H1123" s="14"/>
      <c r="I1123" s="15"/>
      <c r="J1123" s="77"/>
      <c r="K1123" s="92"/>
    </row>
    <row r="1124" spans="1:11" ht="12.75" x14ac:dyDescent="0.2">
      <c r="A1124" s="14"/>
      <c r="B1124" s="14"/>
      <c r="C1124" s="14"/>
      <c r="D1124" s="16"/>
      <c r="E1124" s="16"/>
      <c r="F1124" s="14"/>
      <c r="G1124" s="14"/>
      <c r="H1124" s="14"/>
      <c r="I1124" s="15"/>
      <c r="J1124" s="77"/>
      <c r="K1124" s="92"/>
    </row>
    <row r="1125" spans="1:11" ht="12.75" x14ac:dyDescent="0.2">
      <c r="A1125" s="14"/>
      <c r="B1125" s="14"/>
      <c r="C1125" s="14"/>
      <c r="D1125" s="16"/>
      <c r="E1125" s="16"/>
      <c r="F1125" s="14"/>
      <c r="G1125" s="14"/>
      <c r="H1125" s="14"/>
      <c r="I1125" s="15"/>
      <c r="J1125" s="77"/>
      <c r="K1125" s="92"/>
    </row>
    <row r="1126" spans="1:11" ht="12.75" x14ac:dyDescent="0.2">
      <c r="A1126" s="14"/>
      <c r="B1126" s="14"/>
      <c r="C1126" s="14"/>
      <c r="D1126" s="16"/>
      <c r="E1126" s="16"/>
      <c r="F1126" s="14"/>
      <c r="G1126" s="14"/>
      <c r="H1126" s="14"/>
      <c r="I1126" s="15"/>
      <c r="J1126" s="77"/>
      <c r="K1126" s="92"/>
    </row>
    <row r="1127" spans="1:11" ht="12.75" x14ac:dyDescent="0.2">
      <c r="A1127" s="14"/>
      <c r="B1127" s="14"/>
      <c r="C1127" s="14"/>
      <c r="D1127" s="16"/>
      <c r="E1127" s="16"/>
      <c r="F1127" s="14"/>
      <c r="G1127" s="14"/>
      <c r="H1127" s="14"/>
      <c r="I1127" s="15"/>
      <c r="J1127" s="77"/>
      <c r="K1127" s="92"/>
    </row>
    <row r="1128" spans="1:11" ht="12.75" x14ac:dyDescent="0.2">
      <c r="A1128" s="14"/>
      <c r="B1128" s="14"/>
      <c r="C1128" s="14"/>
      <c r="D1128" s="16"/>
      <c r="E1128" s="16"/>
      <c r="F1128" s="14"/>
      <c r="G1128" s="14"/>
      <c r="H1128" s="14"/>
      <c r="I1128" s="15"/>
      <c r="J1128" s="77"/>
      <c r="K1128" s="92"/>
    </row>
    <row r="1129" spans="1:11" ht="12.75" x14ac:dyDescent="0.2">
      <c r="A1129" s="14"/>
      <c r="B1129" s="14"/>
      <c r="C1129" s="14"/>
      <c r="D1129" s="16"/>
      <c r="E1129" s="16"/>
      <c r="F1129" s="14"/>
      <c r="G1129" s="14"/>
      <c r="H1129" s="14"/>
      <c r="I1129" s="15"/>
      <c r="J1129" s="77"/>
      <c r="K1129" s="92"/>
    </row>
    <row r="1130" spans="1:11" ht="12.75" x14ac:dyDescent="0.2">
      <c r="A1130" s="14"/>
      <c r="B1130" s="14"/>
      <c r="C1130" s="14"/>
      <c r="D1130" s="16"/>
      <c r="E1130" s="16"/>
      <c r="F1130" s="14"/>
      <c r="G1130" s="14"/>
      <c r="H1130" s="14"/>
      <c r="I1130" s="15"/>
      <c r="J1130" s="77"/>
      <c r="K1130" s="92"/>
    </row>
    <row r="1131" spans="1:11" ht="12.75" x14ac:dyDescent="0.2">
      <c r="A1131" s="14"/>
      <c r="B1131" s="14"/>
      <c r="C1131" s="14"/>
      <c r="D1131" s="16"/>
      <c r="E1131" s="16"/>
      <c r="F1131" s="14"/>
      <c r="G1131" s="14"/>
      <c r="H1131" s="14"/>
      <c r="I1131" s="15"/>
      <c r="J1131" s="77"/>
      <c r="K1131" s="92"/>
    </row>
    <row r="1132" spans="1:11" ht="12.75" x14ac:dyDescent="0.2">
      <c r="A1132" s="14"/>
      <c r="B1132" s="14"/>
      <c r="C1132" s="14"/>
      <c r="D1132" s="16"/>
      <c r="E1132" s="16"/>
      <c r="F1132" s="14"/>
      <c r="G1132" s="14"/>
      <c r="H1132" s="14"/>
      <c r="I1132" s="15"/>
      <c r="J1132" s="77"/>
      <c r="K1132" s="92"/>
    </row>
    <row r="1133" spans="1:11" ht="12.75" x14ac:dyDescent="0.2">
      <c r="A1133" s="14"/>
      <c r="B1133" s="14"/>
      <c r="C1133" s="14"/>
      <c r="D1133" s="16"/>
      <c r="E1133" s="16"/>
      <c r="F1133" s="14"/>
      <c r="G1133" s="14"/>
      <c r="H1133" s="14"/>
      <c r="I1133" s="15"/>
      <c r="J1133" s="77"/>
      <c r="K1133" s="92"/>
    </row>
    <row r="1134" spans="1:11" ht="12.75" x14ac:dyDescent="0.2">
      <c r="A1134" s="14"/>
      <c r="B1134" s="14"/>
      <c r="C1134" s="14"/>
      <c r="D1134" s="16"/>
      <c r="E1134" s="16"/>
      <c r="F1134" s="14"/>
      <c r="G1134" s="14"/>
      <c r="H1134" s="14"/>
      <c r="I1134" s="15"/>
      <c r="J1134" s="77"/>
      <c r="K1134" s="92"/>
    </row>
    <row r="1135" spans="1:11" ht="12.75" x14ac:dyDescent="0.2">
      <c r="A1135" s="14"/>
      <c r="B1135" s="14"/>
      <c r="C1135" s="14"/>
      <c r="D1135" s="16"/>
      <c r="E1135" s="16"/>
      <c r="F1135" s="14"/>
      <c r="G1135" s="14"/>
      <c r="H1135" s="14"/>
      <c r="I1135" s="15"/>
      <c r="J1135" s="77"/>
      <c r="K1135" s="92"/>
    </row>
    <row r="1136" spans="1:11" ht="12.75" x14ac:dyDescent="0.2">
      <c r="A1136" s="14"/>
      <c r="B1136" s="14"/>
      <c r="C1136" s="14"/>
      <c r="D1136" s="16"/>
      <c r="E1136" s="16"/>
      <c r="F1136" s="14"/>
      <c r="G1136" s="14"/>
      <c r="H1136" s="14"/>
      <c r="I1136" s="15"/>
      <c r="J1136" s="77"/>
      <c r="K1136" s="92"/>
    </row>
    <row r="1137" spans="1:11" ht="12.75" x14ac:dyDescent="0.2">
      <c r="A1137" s="14"/>
      <c r="B1137" s="14"/>
      <c r="C1137" s="14"/>
      <c r="D1137" s="16"/>
      <c r="E1137" s="16"/>
      <c r="F1137" s="14"/>
      <c r="G1137" s="14"/>
      <c r="H1137" s="14"/>
      <c r="I1137" s="15"/>
      <c r="J1137" s="77"/>
      <c r="K1137" s="92"/>
    </row>
    <row r="1138" spans="1:11" ht="12.75" x14ac:dyDescent="0.2">
      <c r="A1138" s="14"/>
      <c r="B1138" s="14"/>
      <c r="C1138" s="14"/>
      <c r="D1138" s="16"/>
      <c r="E1138" s="16"/>
      <c r="F1138" s="14"/>
      <c r="G1138" s="14"/>
      <c r="H1138" s="14"/>
      <c r="I1138" s="15"/>
      <c r="J1138" s="77"/>
      <c r="K1138" s="92"/>
    </row>
    <row r="1139" spans="1:11" ht="12.75" x14ac:dyDescent="0.2">
      <c r="A1139" s="14"/>
      <c r="B1139" s="14"/>
      <c r="C1139" s="14"/>
      <c r="D1139" s="16"/>
      <c r="E1139" s="16"/>
      <c r="F1139" s="14"/>
      <c r="G1139" s="14"/>
      <c r="H1139" s="14"/>
      <c r="I1139" s="15"/>
      <c r="J1139" s="77"/>
      <c r="K1139" s="92"/>
    </row>
    <row r="1140" spans="1:11" ht="12.75" x14ac:dyDescent="0.2">
      <c r="A1140" s="14"/>
      <c r="B1140" s="14"/>
      <c r="C1140" s="14"/>
      <c r="D1140" s="16"/>
      <c r="E1140" s="16"/>
      <c r="F1140" s="14"/>
      <c r="G1140" s="14"/>
      <c r="H1140" s="14"/>
      <c r="I1140" s="15"/>
      <c r="J1140" s="77"/>
      <c r="K1140" s="92"/>
    </row>
    <row r="1141" spans="1:11" ht="12.75" x14ac:dyDescent="0.2">
      <c r="A1141" s="14"/>
      <c r="B1141" s="14"/>
      <c r="C1141" s="14"/>
      <c r="D1141" s="16"/>
      <c r="E1141" s="16"/>
      <c r="F1141" s="14"/>
      <c r="G1141" s="14"/>
      <c r="H1141" s="14"/>
      <c r="I1141" s="15"/>
      <c r="J1141" s="77"/>
      <c r="K1141" s="92"/>
    </row>
    <row r="1142" spans="1:11" ht="12.75" x14ac:dyDescent="0.2">
      <c r="A1142" s="14"/>
      <c r="B1142" s="14"/>
      <c r="C1142" s="14"/>
      <c r="D1142" s="16"/>
      <c r="E1142" s="16"/>
      <c r="F1142" s="14"/>
      <c r="G1142" s="14"/>
      <c r="H1142" s="14"/>
      <c r="I1142" s="15"/>
      <c r="J1142" s="77"/>
      <c r="K1142" s="92"/>
    </row>
    <row r="1143" spans="1:11" ht="12.75" x14ac:dyDescent="0.2">
      <c r="A1143" s="14"/>
      <c r="B1143" s="14"/>
      <c r="C1143" s="14"/>
      <c r="D1143" s="16"/>
      <c r="E1143" s="16"/>
      <c r="F1143" s="14"/>
      <c r="G1143" s="14"/>
      <c r="H1143" s="14"/>
      <c r="I1143" s="15"/>
      <c r="J1143" s="77"/>
      <c r="K1143" s="92"/>
    </row>
    <row r="1144" spans="1:11" ht="12.75" x14ac:dyDescent="0.2">
      <c r="A1144" s="14"/>
      <c r="B1144" s="14"/>
      <c r="C1144" s="14"/>
      <c r="D1144" s="16"/>
      <c r="E1144" s="16"/>
      <c r="F1144" s="14"/>
      <c r="G1144" s="14"/>
      <c r="H1144" s="14"/>
      <c r="I1144" s="15"/>
      <c r="J1144" s="77"/>
      <c r="K1144" s="92"/>
    </row>
    <row r="1145" spans="1:11" ht="12.75" x14ac:dyDescent="0.2">
      <c r="A1145" s="14"/>
      <c r="B1145" s="14"/>
      <c r="C1145" s="14"/>
      <c r="D1145" s="16"/>
      <c r="E1145" s="16"/>
      <c r="F1145" s="14"/>
      <c r="G1145" s="14"/>
      <c r="H1145" s="14"/>
      <c r="I1145" s="15"/>
      <c r="J1145" s="77"/>
      <c r="K1145" s="92"/>
    </row>
    <row r="1146" spans="1:11" ht="12.75" x14ac:dyDescent="0.2">
      <c r="A1146" s="14"/>
      <c r="B1146" s="14"/>
      <c r="C1146" s="14"/>
      <c r="D1146" s="16"/>
      <c r="E1146" s="16"/>
      <c r="F1146" s="14"/>
      <c r="G1146" s="14"/>
      <c r="H1146" s="14"/>
      <c r="I1146" s="15"/>
      <c r="J1146" s="77"/>
      <c r="K1146" s="92"/>
    </row>
    <row r="1147" spans="1:11" ht="12.75" x14ac:dyDescent="0.2">
      <c r="A1147" s="14"/>
      <c r="B1147" s="14"/>
      <c r="C1147" s="14"/>
      <c r="D1147" s="16"/>
      <c r="E1147" s="16"/>
      <c r="F1147" s="14"/>
      <c r="G1147" s="14"/>
      <c r="H1147" s="14"/>
      <c r="I1147" s="15"/>
      <c r="J1147" s="77"/>
      <c r="K1147" s="92"/>
    </row>
    <row r="1148" spans="1:11" ht="12.75" x14ac:dyDescent="0.2">
      <c r="A1148" s="14"/>
      <c r="B1148" s="14"/>
      <c r="C1148" s="14"/>
      <c r="D1148" s="16"/>
      <c r="E1148" s="16"/>
      <c r="F1148" s="14"/>
      <c r="G1148" s="14"/>
      <c r="H1148" s="14"/>
      <c r="I1148" s="15"/>
      <c r="J1148" s="77"/>
      <c r="K1148" s="92"/>
    </row>
    <row r="1149" spans="1:11" ht="12.75" x14ac:dyDescent="0.2">
      <c r="A1149" s="14"/>
      <c r="B1149" s="14"/>
      <c r="C1149" s="14"/>
      <c r="D1149" s="16"/>
      <c r="E1149" s="16"/>
      <c r="F1149" s="14"/>
      <c r="G1149" s="14"/>
      <c r="H1149" s="14"/>
      <c r="I1149" s="15"/>
      <c r="J1149" s="77"/>
      <c r="K1149" s="92"/>
    </row>
    <row r="1150" spans="1:11" ht="12.75" x14ac:dyDescent="0.2">
      <c r="A1150" s="14"/>
      <c r="B1150" s="14"/>
      <c r="C1150" s="14"/>
      <c r="D1150" s="16"/>
      <c r="E1150" s="16"/>
      <c r="F1150" s="14"/>
      <c r="G1150" s="14"/>
      <c r="H1150" s="14"/>
      <c r="I1150" s="15"/>
      <c r="J1150" s="77"/>
      <c r="K1150" s="92"/>
    </row>
    <row r="1151" spans="1:11" ht="12.75" x14ac:dyDescent="0.2">
      <c r="A1151" s="14"/>
      <c r="B1151" s="14"/>
      <c r="C1151" s="14"/>
      <c r="D1151" s="16"/>
      <c r="E1151" s="16"/>
      <c r="F1151" s="14"/>
      <c r="G1151" s="14"/>
      <c r="H1151" s="14"/>
      <c r="I1151" s="15"/>
      <c r="J1151" s="77"/>
      <c r="K1151" s="92"/>
    </row>
    <row r="1152" spans="1:11" ht="12.75" x14ac:dyDescent="0.2">
      <c r="A1152" s="14"/>
      <c r="B1152" s="14"/>
      <c r="C1152" s="14"/>
      <c r="D1152" s="16"/>
      <c r="E1152" s="16"/>
      <c r="F1152" s="14"/>
      <c r="G1152" s="14"/>
      <c r="H1152" s="14"/>
      <c r="I1152" s="15"/>
      <c r="J1152" s="77"/>
      <c r="K1152" s="92"/>
    </row>
    <row r="1153" spans="1:11" ht="12.75" x14ac:dyDescent="0.2">
      <c r="A1153" s="14"/>
      <c r="B1153" s="14"/>
      <c r="C1153" s="14"/>
      <c r="D1153" s="16"/>
      <c r="E1153" s="16"/>
      <c r="F1153" s="14"/>
      <c r="G1153" s="14"/>
      <c r="H1153" s="14"/>
      <c r="I1153" s="15"/>
      <c r="J1153" s="77"/>
      <c r="K1153" s="92"/>
    </row>
    <row r="1154" spans="1:11" ht="12.75" x14ac:dyDescent="0.2">
      <c r="A1154" s="14"/>
      <c r="B1154" s="14"/>
      <c r="C1154" s="14"/>
      <c r="D1154" s="16"/>
      <c r="E1154" s="16"/>
      <c r="F1154" s="14"/>
      <c r="G1154" s="14"/>
      <c r="H1154" s="14"/>
      <c r="I1154" s="15"/>
      <c r="J1154" s="77"/>
      <c r="K1154" s="92"/>
    </row>
    <row r="1155" spans="1:11" ht="12.75" x14ac:dyDescent="0.2">
      <c r="A1155" s="14"/>
      <c r="B1155" s="14"/>
      <c r="C1155" s="14"/>
      <c r="D1155" s="16"/>
      <c r="E1155" s="16"/>
      <c r="F1155" s="14"/>
      <c r="G1155" s="14"/>
      <c r="H1155" s="14"/>
      <c r="I1155" s="15"/>
      <c r="J1155" s="77"/>
      <c r="K1155" s="92"/>
    </row>
    <row r="1156" spans="1:11" ht="12.75" x14ac:dyDescent="0.2">
      <c r="A1156" s="14"/>
      <c r="B1156" s="14"/>
      <c r="C1156" s="14"/>
      <c r="D1156" s="16"/>
      <c r="E1156" s="16"/>
      <c r="F1156" s="14"/>
      <c r="G1156" s="14"/>
      <c r="H1156" s="14"/>
      <c r="I1156" s="15"/>
      <c r="J1156" s="77"/>
      <c r="K1156" s="92"/>
    </row>
    <row r="1157" spans="1:11" ht="12.75" x14ac:dyDescent="0.2">
      <c r="A1157" s="14"/>
      <c r="B1157" s="14"/>
      <c r="C1157" s="14"/>
      <c r="D1157" s="16"/>
      <c r="E1157" s="16"/>
      <c r="F1157" s="14"/>
      <c r="G1157" s="14"/>
      <c r="H1157" s="14"/>
      <c r="I1157" s="15"/>
      <c r="J1157" s="77"/>
      <c r="K1157" s="92"/>
    </row>
    <row r="1158" spans="1:11" ht="12.75" x14ac:dyDescent="0.2">
      <c r="A1158" s="14"/>
      <c r="B1158" s="14"/>
      <c r="C1158" s="14"/>
      <c r="D1158" s="16"/>
      <c r="E1158" s="16"/>
      <c r="F1158" s="14"/>
      <c r="G1158" s="14"/>
      <c r="H1158" s="14"/>
      <c r="I1158" s="15"/>
      <c r="J1158" s="77"/>
      <c r="K1158" s="92"/>
    </row>
    <row r="1159" spans="1:11" ht="12.75" x14ac:dyDescent="0.2">
      <c r="A1159" s="14"/>
      <c r="B1159" s="14"/>
      <c r="C1159" s="14"/>
      <c r="D1159" s="16"/>
      <c r="E1159" s="16"/>
      <c r="F1159" s="14"/>
      <c r="G1159" s="14"/>
      <c r="H1159" s="14"/>
      <c r="I1159" s="15"/>
      <c r="J1159" s="77"/>
      <c r="K1159" s="92"/>
    </row>
    <row r="1160" spans="1:11" ht="12.75" x14ac:dyDescent="0.2">
      <c r="A1160" s="14"/>
      <c r="B1160" s="14"/>
      <c r="C1160" s="14"/>
      <c r="D1160" s="16"/>
      <c r="E1160" s="16"/>
      <c r="F1160" s="14"/>
      <c r="G1160" s="14"/>
      <c r="H1160" s="14"/>
      <c r="I1160" s="15"/>
      <c r="J1160" s="77"/>
      <c r="K1160" s="92"/>
    </row>
    <row r="1161" spans="1:11" ht="12.75" x14ac:dyDescent="0.2">
      <c r="A1161" s="14"/>
      <c r="B1161" s="14"/>
      <c r="C1161" s="14"/>
      <c r="D1161" s="16"/>
      <c r="E1161" s="16"/>
      <c r="F1161" s="14"/>
      <c r="G1161" s="14"/>
      <c r="H1161" s="14"/>
      <c r="I1161" s="15"/>
      <c r="J1161" s="77"/>
      <c r="K1161" s="92"/>
    </row>
    <row r="1162" spans="1:11" ht="12.75" x14ac:dyDescent="0.2">
      <c r="A1162" s="14"/>
      <c r="B1162" s="14"/>
      <c r="C1162" s="14"/>
      <c r="D1162" s="16"/>
      <c r="E1162" s="16"/>
      <c r="F1162" s="14"/>
      <c r="G1162" s="14"/>
      <c r="H1162" s="14"/>
      <c r="I1162" s="15"/>
      <c r="J1162" s="77"/>
      <c r="K1162" s="92"/>
    </row>
    <row r="1163" spans="1:11" ht="12.75" x14ac:dyDescent="0.2">
      <c r="A1163" s="14"/>
      <c r="B1163" s="14"/>
      <c r="C1163" s="14"/>
      <c r="D1163" s="16"/>
      <c r="E1163" s="16"/>
      <c r="F1163" s="14"/>
      <c r="G1163" s="14"/>
      <c r="H1163" s="14"/>
      <c r="I1163" s="15"/>
      <c r="J1163" s="77"/>
      <c r="K1163" s="92"/>
    </row>
    <row r="1164" spans="1:11" ht="12.75" x14ac:dyDescent="0.2">
      <c r="A1164" s="14"/>
      <c r="B1164" s="14"/>
      <c r="C1164" s="14"/>
      <c r="D1164" s="16"/>
      <c r="E1164" s="16"/>
      <c r="F1164" s="14"/>
      <c r="G1164" s="14"/>
      <c r="H1164" s="14"/>
      <c r="I1164" s="15"/>
      <c r="J1164" s="77"/>
      <c r="K1164" s="92"/>
    </row>
    <row r="1165" spans="1:11" ht="12.75" x14ac:dyDescent="0.2">
      <c r="A1165" s="14"/>
      <c r="B1165" s="14"/>
      <c r="C1165" s="14"/>
      <c r="D1165" s="16"/>
      <c r="E1165" s="16"/>
      <c r="F1165" s="14"/>
      <c r="G1165" s="14"/>
      <c r="H1165" s="14"/>
      <c r="I1165" s="15"/>
      <c r="J1165" s="77"/>
      <c r="K1165" s="92"/>
    </row>
    <row r="1166" spans="1:11" ht="12.75" x14ac:dyDescent="0.2">
      <c r="A1166" s="14"/>
      <c r="B1166" s="14"/>
      <c r="C1166" s="14"/>
      <c r="D1166" s="16"/>
      <c r="E1166" s="16"/>
      <c r="F1166" s="14"/>
      <c r="G1166" s="14"/>
      <c r="H1166" s="14"/>
      <c r="I1166" s="15"/>
      <c r="J1166" s="77"/>
      <c r="K1166" s="92"/>
    </row>
    <row r="1167" spans="1:11" ht="12.75" x14ac:dyDescent="0.2">
      <c r="A1167" s="14"/>
      <c r="B1167" s="14"/>
      <c r="C1167" s="14"/>
      <c r="D1167" s="16"/>
      <c r="E1167" s="16"/>
      <c r="F1167" s="14"/>
      <c r="G1167" s="14"/>
      <c r="H1167" s="14"/>
      <c r="I1167" s="15"/>
      <c r="J1167" s="77"/>
      <c r="K1167" s="92"/>
    </row>
    <row r="1168" spans="1:11" ht="12.75" x14ac:dyDescent="0.2">
      <c r="A1168" s="14"/>
      <c r="B1168" s="14"/>
      <c r="C1168" s="14"/>
      <c r="D1168" s="16"/>
      <c r="E1168" s="16"/>
      <c r="F1168" s="14"/>
      <c r="G1168" s="14"/>
      <c r="H1168" s="14"/>
      <c r="I1168" s="15"/>
      <c r="J1168" s="77"/>
      <c r="K1168" s="92"/>
    </row>
    <row r="1169" spans="1:11" ht="12.75" x14ac:dyDescent="0.2">
      <c r="A1169" s="14"/>
      <c r="B1169" s="14"/>
      <c r="C1169" s="14"/>
      <c r="D1169" s="16"/>
      <c r="E1169" s="16"/>
      <c r="F1169" s="14"/>
      <c r="G1169" s="14"/>
      <c r="H1169" s="14"/>
      <c r="I1169" s="15"/>
      <c r="J1169" s="77"/>
      <c r="K1169" s="92"/>
    </row>
    <row r="1170" spans="1:11" ht="12.75" x14ac:dyDescent="0.2">
      <c r="A1170" s="14"/>
      <c r="B1170" s="14"/>
      <c r="C1170" s="14"/>
      <c r="D1170" s="16"/>
      <c r="E1170" s="16"/>
      <c r="F1170" s="14"/>
      <c r="G1170" s="14"/>
      <c r="H1170" s="14"/>
      <c r="I1170" s="15"/>
      <c r="J1170" s="77"/>
      <c r="K1170" s="92"/>
    </row>
    <row r="1171" spans="1:11" ht="12.75" x14ac:dyDescent="0.2">
      <c r="A1171" s="14"/>
      <c r="B1171" s="14"/>
      <c r="C1171" s="14"/>
      <c r="D1171" s="16"/>
      <c r="E1171" s="16"/>
      <c r="F1171" s="14"/>
      <c r="G1171" s="14"/>
      <c r="H1171" s="14"/>
      <c r="I1171" s="15"/>
      <c r="J1171" s="77"/>
      <c r="K1171" s="92"/>
    </row>
    <row r="1172" spans="1:11" ht="12.75" x14ac:dyDescent="0.2">
      <c r="A1172" s="14"/>
      <c r="B1172" s="14"/>
      <c r="C1172" s="14"/>
      <c r="D1172" s="16"/>
      <c r="E1172" s="16"/>
      <c r="F1172" s="14"/>
      <c r="G1172" s="14"/>
      <c r="H1172" s="14"/>
      <c r="I1172" s="15"/>
      <c r="J1172" s="77"/>
      <c r="K1172" s="92"/>
    </row>
    <row r="1173" spans="1:11" ht="12.75" x14ac:dyDescent="0.2">
      <c r="A1173" s="14"/>
      <c r="B1173" s="14"/>
      <c r="C1173" s="14"/>
      <c r="D1173" s="16"/>
      <c r="E1173" s="16"/>
      <c r="F1173" s="14"/>
      <c r="G1173" s="14"/>
      <c r="H1173" s="14"/>
      <c r="I1173" s="15"/>
      <c r="J1173" s="77"/>
      <c r="K1173" s="92"/>
    </row>
    <row r="1174" spans="1:11" ht="12.75" x14ac:dyDescent="0.2">
      <c r="A1174" s="14"/>
      <c r="B1174" s="14"/>
      <c r="C1174" s="14"/>
      <c r="D1174" s="16"/>
      <c r="E1174" s="16"/>
      <c r="F1174" s="14"/>
      <c r="G1174" s="14"/>
      <c r="H1174" s="14"/>
      <c r="I1174" s="15"/>
      <c r="J1174" s="77"/>
      <c r="K1174" s="92"/>
    </row>
    <row r="1175" spans="1:11" ht="12.75" x14ac:dyDescent="0.2">
      <c r="A1175" s="14"/>
      <c r="B1175" s="14"/>
      <c r="C1175" s="14"/>
      <c r="D1175" s="16"/>
      <c r="E1175" s="16"/>
      <c r="F1175" s="14"/>
      <c r="G1175" s="14"/>
      <c r="H1175" s="14"/>
      <c r="I1175" s="15"/>
      <c r="J1175" s="77"/>
      <c r="K1175" s="92"/>
    </row>
    <row r="1176" spans="1:11" ht="12.75" x14ac:dyDescent="0.2">
      <c r="A1176" s="14"/>
      <c r="B1176" s="14"/>
      <c r="C1176" s="14"/>
      <c r="D1176" s="16"/>
      <c r="E1176" s="16"/>
      <c r="F1176" s="14"/>
      <c r="G1176" s="14"/>
      <c r="H1176" s="14"/>
      <c r="I1176" s="15"/>
      <c r="J1176" s="77"/>
      <c r="K1176" s="92"/>
    </row>
    <row r="1177" spans="1:11" ht="12.75" x14ac:dyDescent="0.2">
      <c r="A1177" s="14"/>
      <c r="B1177" s="14"/>
      <c r="C1177" s="14"/>
      <c r="D1177" s="16"/>
      <c r="E1177" s="16"/>
      <c r="F1177" s="14"/>
      <c r="G1177" s="14"/>
      <c r="H1177" s="14"/>
      <c r="I1177" s="15"/>
      <c r="J1177" s="77"/>
      <c r="K1177" s="92"/>
    </row>
    <row r="1178" spans="1:11" ht="12.75" x14ac:dyDescent="0.2">
      <c r="A1178" s="14"/>
      <c r="B1178" s="14"/>
      <c r="C1178" s="14"/>
      <c r="D1178" s="16"/>
      <c r="E1178" s="16"/>
      <c r="F1178" s="14"/>
      <c r="G1178" s="14"/>
      <c r="H1178" s="14"/>
      <c r="I1178" s="15"/>
      <c r="J1178" s="77"/>
      <c r="K1178" s="92"/>
    </row>
    <row r="1179" spans="1:11" ht="12.75" x14ac:dyDescent="0.2">
      <c r="A1179" s="14"/>
      <c r="B1179" s="14"/>
      <c r="C1179" s="14"/>
      <c r="D1179" s="16"/>
      <c r="E1179" s="16"/>
      <c r="F1179" s="14"/>
      <c r="G1179" s="14"/>
      <c r="H1179" s="14"/>
      <c r="I1179" s="15"/>
      <c r="J1179" s="77"/>
      <c r="K1179" s="92"/>
    </row>
    <row r="1180" spans="1:11" ht="12.75" x14ac:dyDescent="0.2">
      <c r="A1180" s="14"/>
      <c r="B1180" s="14"/>
      <c r="C1180" s="14"/>
      <c r="D1180" s="16"/>
      <c r="E1180" s="16"/>
      <c r="F1180" s="14"/>
      <c r="G1180" s="14"/>
      <c r="H1180" s="14"/>
      <c r="I1180" s="15"/>
      <c r="J1180" s="77"/>
      <c r="K1180" s="92"/>
    </row>
    <row r="1181" spans="1:11" ht="12.75" x14ac:dyDescent="0.2">
      <c r="A1181" s="14"/>
      <c r="B1181" s="14"/>
      <c r="C1181" s="14"/>
      <c r="D1181" s="16"/>
      <c r="E1181" s="16"/>
      <c r="F1181" s="14"/>
      <c r="G1181" s="14"/>
      <c r="H1181" s="14"/>
      <c r="I1181" s="15"/>
      <c r="J1181" s="77"/>
      <c r="K1181" s="92"/>
    </row>
    <row r="1182" spans="1:11" ht="12.75" x14ac:dyDescent="0.2">
      <c r="A1182" s="14"/>
      <c r="B1182" s="14"/>
      <c r="C1182" s="14"/>
      <c r="D1182" s="16"/>
      <c r="E1182" s="16"/>
      <c r="F1182" s="14"/>
      <c r="G1182" s="14"/>
      <c r="H1182" s="14"/>
      <c r="I1182" s="15"/>
      <c r="J1182" s="77"/>
      <c r="K1182" s="92"/>
    </row>
    <row r="1183" spans="1:11" ht="12.75" x14ac:dyDescent="0.2">
      <c r="A1183" s="14"/>
      <c r="B1183" s="14"/>
      <c r="C1183" s="14"/>
      <c r="D1183" s="16"/>
      <c r="E1183" s="16"/>
      <c r="F1183" s="14"/>
      <c r="G1183" s="14"/>
      <c r="H1183" s="14"/>
      <c r="I1183" s="15"/>
      <c r="J1183" s="77"/>
      <c r="K1183" s="92"/>
    </row>
    <row r="1184" spans="1:11" ht="12.75" x14ac:dyDescent="0.2">
      <c r="A1184" s="14"/>
      <c r="B1184" s="14"/>
      <c r="C1184" s="14"/>
      <c r="D1184" s="16"/>
      <c r="E1184" s="16"/>
      <c r="F1184" s="14"/>
      <c r="G1184" s="14"/>
      <c r="H1184" s="14"/>
      <c r="I1184" s="15"/>
      <c r="J1184" s="77"/>
      <c r="K1184" s="92"/>
    </row>
    <row r="1185" spans="1:11" ht="12.75" x14ac:dyDescent="0.2">
      <c r="A1185" s="14"/>
      <c r="B1185" s="14"/>
      <c r="C1185" s="14"/>
      <c r="D1185" s="16"/>
      <c r="E1185" s="16"/>
      <c r="F1185" s="14"/>
      <c r="G1185" s="14"/>
      <c r="H1185" s="14"/>
      <c r="I1185" s="15"/>
      <c r="J1185" s="77"/>
      <c r="K1185" s="92"/>
    </row>
    <row r="1186" spans="1:11" ht="12.75" x14ac:dyDescent="0.2">
      <c r="A1186" s="14"/>
      <c r="B1186" s="14"/>
      <c r="C1186" s="14"/>
      <c r="D1186" s="16"/>
      <c r="E1186" s="16"/>
      <c r="F1186" s="14"/>
      <c r="G1186" s="14"/>
      <c r="H1186" s="14"/>
      <c r="I1186" s="15"/>
      <c r="J1186" s="77"/>
      <c r="K1186" s="92"/>
    </row>
    <row r="1187" spans="1:11" ht="12.75" x14ac:dyDescent="0.2">
      <c r="A1187" s="14"/>
      <c r="B1187" s="14"/>
      <c r="C1187" s="14"/>
      <c r="D1187" s="16"/>
      <c r="E1187" s="16"/>
      <c r="F1187" s="14"/>
      <c r="G1187" s="14"/>
      <c r="H1187" s="14"/>
      <c r="I1187" s="15"/>
      <c r="J1187" s="77"/>
      <c r="K1187" s="92"/>
    </row>
    <row r="1188" spans="1:11" ht="12.75" x14ac:dyDescent="0.2">
      <c r="A1188" s="14"/>
      <c r="B1188" s="14"/>
      <c r="C1188" s="14"/>
      <c r="D1188" s="16"/>
      <c r="E1188" s="16"/>
      <c r="F1188" s="14"/>
      <c r="G1188" s="14"/>
      <c r="H1188" s="14"/>
      <c r="I1188" s="15"/>
      <c r="J1188" s="77"/>
      <c r="K1188" s="92"/>
    </row>
    <row r="1189" spans="1:11" ht="12.75" x14ac:dyDescent="0.2">
      <c r="A1189" s="14"/>
      <c r="B1189" s="14"/>
      <c r="C1189" s="14"/>
      <c r="D1189" s="16"/>
      <c r="E1189" s="16"/>
      <c r="F1189" s="14"/>
      <c r="G1189" s="14"/>
      <c r="H1189" s="14"/>
      <c r="I1189" s="15"/>
      <c r="J1189" s="77"/>
      <c r="K1189" s="92"/>
    </row>
    <row r="1190" spans="1:11" ht="12.75" x14ac:dyDescent="0.2">
      <c r="A1190" s="14"/>
      <c r="B1190" s="14"/>
      <c r="C1190" s="14"/>
      <c r="D1190" s="16"/>
      <c r="E1190" s="16"/>
      <c r="F1190" s="14"/>
      <c r="G1190" s="14"/>
      <c r="H1190" s="14"/>
      <c r="I1190" s="15"/>
      <c r="J1190" s="77"/>
      <c r="K1190" s="92"/>
    </row>
    <row r="1191" spans="1:11" ht="12.75" x14ac:dyDescent="0.2">
      <c r="A1191" s="14"/>
      <c r="B1191" s="14"/>
      <c r="C1191" s="14"/>
      <c r="D1191" s="16"/>
      <c r="E1191" s="16"/>
      <c r="F1191" s="14"/>
      <c r="G1191" s="14"/>
      <c r="H1191" s="14"/>
      <c r="I1191" s="15"/>
      <c r="J1191" s="77"/>
      <c r="K1191" s="92"/>
    </row>
    <row r="1192" spans="1:11" ht="12.75" x14ac:dyDescent="0.2">
      <c r="A1192" s="14"/>
      <c r="B1192" s="14"/>
      <c r="C1192" s="14"/>
      <c r="D1192" s="16"/>
      <c r="E1192" s="16"/>
      <c r="F1192" s="14"/>
      <c r="G1192" s="14"/>
      <c r="H1192" s="14"/>
      <c r="I1192" s="15"/>
      <c r="J1192" s="77"/>
      <c r="K1192" s="92"/>
    </row>
    <row r="1193" spans="1:11" ht="12.75" x14ac:dyDescent="0.2">
      <c r="A1193" s="14"/>
      <c r="B1193" s="14"/>
      <c r="C1193" s="14"/>
      <c r="D1193" s="16"/>
      <c r="E1193" s="16"/>
      <c r="F1193" s="14"/>
      <c r="G1193" s="14"/>
      <c r="H1193" s="14"/>
      <c r="I1193" s="15"/>
      <c r="J1193" s="77"/>
      <c r="K1193" s="92"/>
    </row>
    <row r="1194" spans="1:11" ht="12.75" x14ac:dyDescent="0.2">
      <c r="A1194" s="14"/>
      <c r="B1194" s="14"/>
      <c r="C1194" s="14"/>
      <c r="D1194" s="16"/>
      <c r="E1194" s="16"/>
      <c r="F1194" s="14"/>
      <c r="G1194" s="14"/>
      <c r="H1194" s="14"/>
      <c r="I1194" s="15"/>
      <c r="J1194" s="77"/>
      <c r="K1194" s="92"/>
    </row>
    <row r="1195" spans="1:11" ht="12.75" x14ac:dyDescent="0.2">
      <c r="A1195" s="14"/>
      <c r="B1195" s="14"/>
      <c r="C1195" s="14"/>
      <c r="D1195" s="16"/>
      <c r="E1195" s="16"/>
      <c r="F1195" s="14"/>
      <c r="G1195" s="14"/>
      <c r="H1195" s="14"/>
      <c r="I1195" s="15"/>
      <c r="J1195" s="77"/>
      <c r="K1195" s="92"/>
    </row>
    <row r="1196" spans="1:11" ht="12.75" x14ac:dyDescent="0.2">
      <c r="A1196" s="14"/>
      <c r="B1196" s="14"/>
      <c r="C1196" s="14"/>
      <c r="D1196" s="16"/>
      <c r="E1196" s="16"/>
      <c r="F1196" s="14"/>
      <c r="G1196" s="14"/>
      <c r="H1196" s="14"/>
      <c r="I1196" s="15"/>
      <c r="J1196" s="77"/>
      <c r="K1196" s="92"/>
    </row>
    <row r="1197" spans="1:11" ht="12.75" x14ac:dyDescent="0.2">
      <c r="A1197" s="14"/>
      <c r="B1197" s="14"/>
      <c r="C1197" s="14"/>
      <c r="D1197" s="16"/>
      <c r="E1197" s="16"/>
      <c r="F1197" s="14"/>
      <c r="G1197" s="14"/>
      <c r="H1197" s="14"/>
      <c r="I1197" s="15"/>
      <c r="J1197" s="77"/>
      <c r="K1197" s="92"/>
    </row>
    <row r="1198" spans="1:11" ht="12.75" x14ac:dyDescent="0.2">
      <c r="A1198" s="14"/>
      <c r="B1198" s="14"/>
      <c r="C1198" s="14"/>
      <c r="D1198" s="16"/>
      <c r="E1198" s="16"/>
      <c r="F1198" s="14"/>
      <c r="G1198" s="14"/>
      <c r="H1198" s="14"/>
      <c r="I1198" s="15"/>
      <c r="J1198" s="77"/>
      <c r="K1198" s="92"/>
    </row>
    <row r="1199" spans="1:11" ht="12.75" x14ac:dyDescent="0.2">
      <c r="A1199" s="14"/>
      <c r="B1199" s="14"/>
      <c r="C1199" s="14"/>
      <c r="D1199" s="16"/>
      <c r="E1199" s="16"/>
      <c r="F1199" s="14"/>
      <c r="G1199" s="14"/>
      <c r="H1199" s="14"/>
      <c r="I1199" s="15"/>
      <c r="J1199" s="77"/>
      <c r="K1199" s="92"/>
    </row>
    <row r="1200" spans="1:11" ht="12.75" x14ac:dyDescent="0.2">
      <c r="A1200" s="14"/>
      <c r="B1200" s="14"/>
      <c r="C1200" s="14"/>
      <c r="D1200" s="16"/>
      <c r="E1200" s="16"/>
      <c r="F1200" s="14"/>
      <c r="G1200" s="14"/>
      <c r="H1200" s="14"/>
      <c r="I1200" s="15"/>
      <c r="J1200" s="77"/>
      <c r="K1200" s="92"/>
    </row>
    <row r="1201" spans="1:11" ht="12.75" x14ac:dyDescent="0.2">
      <c r="A1201" s="14"/>
      <c r="B1201" s="14"/>
      <c r="C1201" s="14"/>
      <c r="D1201" s="16"/>
      <c r="E1201" s="16"/>
      <c r="F1201" s="14"/>
      <c r="G1201" s="14"/>
      <c r="H1201" s="14"/>
      <c r="I1201" s="15"/>
      <c r="J1201" s="77"/>
      <c r="K1201" s="92"/>
    </row>
    <row r="1202" spans="1:11" ht="12.75" x14ac:dyDescent="0.2">
      <c r="A1202" s="14"/>
      <c r="B1202" s="14"/>
      <c r="C1202" s="14"/>
      <c r="D1202" s="16"/>
      <c r="E1202" s="16"/>
      <c r="F1202" s="14"/>
      <c r="G1202" s="14"/>
      <c r="H1202" s="14"/>
      <c r="I1202" s="15"/>
      <c r="J1202" s="77"/>
      <c r="K1202" s="92"/>
    </row>
    <row r="1203" spans="1:11" ht="12.75" x14ac:dyDescent="0.2">
      <c r="A1203" s="14"/>
      <c r="B1203" s="14"/>
      <c r="C1203" s="14"/>
      <c r="D1203" s="16"/>
      <c r="E1203" s="16"/>
      <c r="F1203" s="14"/>
      <c r="G1203" s="14"/>
      <c r="H1203" s="14"/>
      <c r="I1203" s="15"/>
      <c r="J1203" s="77"/>
      <c r="K1203" s="92"/>
    </row>
    <row r="1204" spans="1:11" ht="12.75" x14ac:dyDescent="0.2">
      <c r="A1204" s="14"/>
      <c r="B1204" s="14"/>
      <c r="C1204" s="14"/>
      <c r="D1204" s="16"/>
      <c r="E1204" s="16"/>
      <c r="F1204" s="14"/>
      <c r="G1204" s="14"/>
      <c r="H1204" s="14"/>
      <c r="I1204" s="15"/>
      <c r="J1204" s="77"/>
      <c r="K1204" s="92"/>
    </row>
    <row r="1205" spans="1:11" ht="12.75" x14ac:dyDescent="0.2">
      <c r="A1205" s="14"/>
      <c r="B1205" s="14"/>
      <c r="C1205" s="14"/>
      <c r="D1205" s="16"/>
      <c r="E1205" s="16"/>
      <c r="F1205" s="14"/>
      <c r="G1205" s="14"/>
      <c r="H1205" s="14"/>
      <c r="I1205" s="15"/>
      <c r="J1205" s="77"/>
      <c r="K1205" s="92"/>
    </row>
    <row r="1206" spans="1:11" ht="12.75" x14ac:dyDescent="0.2">
      <c r="A1206" s="14"/>
      <c r="B1206" s="14"/>
      <c r="C1206" s="14"/>
      <c r="D1206" s="16"/>
      <c r="E1206" s="16"/>
      <c r="F1206" s="14"/>
      <c r="G1206" s="14"/>
      <c r="H1206" s="14"/>
      <c r="I1206" s="15"/>
      <c r="J1206" s="77"/>
      <c r="K1206" s="92"/>
    </row>
    <row r="1207" spans="1:11" ht="12.75" x14ac:dyDescent="0.2">
      <c r="A1207" s="14"/>
      <c r="B1207" s="14"/>
      <c r="C1207" s="14"/>
      <c r="D1207" s="16"/>
      <c r="E1207" s="16"/>
      <c r="F1207" s="14"/>
      <c r="G1207" s="14"/>
      <c r="H1207" s="14"/>
      <c r="I1207" s="15"/>
      <c r="J1207" s="77"/>
      <c r="K1207" s="92"/>
    </row>
    <row r="1208" spans="1:11" ht="12.75" x14ac:dyDescent="0.2">
      <c r="A1208" s="14"/>
      <c r="B1208" s="14"/>
      <c r="C1208" s="14"/>
      <c r="D1208" s="16"/>
      <c r="E1208" s="16"/>
      <c r="F1208" s="14"/>
      <c r="G1208" s="14"/>
      <c r="H1208" s="14"/>
      <c r="I1208" s="15"/>
      <c r="J1208" s="77"/>
      <c r="K1208" s="92"/>
    </row>
    <row r="1209" spans="1:11" ht="12.75" x14ac:dyDescent="0.2">
      <c r="A1209" s="14"/>
      <c r="B1209" s="14"/>
      <c r="C1209" s="14"/>
      <c r="D1209" s="16"/>
      <c r="E1209" s="16"/>
      <c r="F1209" s="14"/>
      <c r="G1209" s="14"/>
      <c r="H1209" s="14"/>
      <c r="I1209" s="15"/>
      <c r="J1209" s="77"/>
      <c r="K1209" s="92"/>
    </row>
    <row r="1210" spans="1:11" ht="12.75" x14ac:dyDescent="0.2">
      <c r="A1210" s="14"/>
      <c r="B1210" s="14"/>
      <c r="C1210" s="14"/>
      <c r="D1210" s="16"/>
      <c r="E1210" s="16"/>
      <c r="F1210" s="14"/>
      <c r="G1210" s="14"/>
      <c r="H1210" s="14"/>
      <c r="I1210" s="15"/>
      <c r="J1210" s="77"/>
      <c r="K1210" s="92"/>
    </row>
    <row r="1211" spans="1:11" ht="12.75" x14ac:dyDescent="0.2">
      <c r="A1211" s="14"/>
      <c r="B1211" s="14"/>
      <c r="C1211" s="14"/>
      <c r="D1211" s="16"/>
      <c r="E1211" s="16"/>
      <c r="F1211" s="14"/>
      <c r="G1211" s="14"/>
      <c r="H1211" s="14"/>
      <c r="I1211" s="15"/>
      <c r="J1211" s="77"/>
      <c r="K1211" s="92"/>
    </row>
    <row r="1212" spans="1:11" ht="12.75" x14ac:dyDescent="0.2">
      <c r="A1212" s="14"/>
      <c r="B1212" s="14"/>
      <c r="C1212" s="14"/>
      <c r="D1212" s="16"/>
      <c r="E1212" s="16"/>
      <c r="F1212" s="14"/>
      <c r="G1212" s="14"/>
      <c r="H1212" s="14"/>
      <c r="I1212" s="15"/>
      <c r="J1212" s="77"/>
      <c r="K1212" s="92"/>
    </row>
    <row r="1213" spans="1:11" ht="12.75" x14ac:dyDescent="0.2">
      <c r="A1213" s="14"/>
      <c r="B1213" s="14"/>
      <c r="C1213" s="14"/>
      <c r="D1213" s="16"/>
      <c r="E1213" s="16"/>
      <c r="F1213" s="14"/>
      <c r="G1213" s="14"/>
      <c r="H1213" s="14"/>
      <c r="I1213" s="15"/>
      <c r="J1213" s="77"/>
      <c r="K1213" s="92"/>
    </row>
    <row r="1214" spans="1:11" ht="12.75" x14ac:dyDescent="0.2">
      <c r="A1214" s="14"/>
      <c r="B1214" s="14"/>
      <c r="C1214" s="14"/>
      <c r="D1214" s="16"/>
      <c r="E1214" s="16"/>
      <c r="F1214" s="14"/>
      <c r="G1214" s="14"/>
      <c r="H1214" s="14"/>
      <c r="I1214" s="15"/>
      <c r="J1214" s="77"/>
      <c r="K1214" s="92"/>
    </row>
    <row r="1215" spans="1:11" ht="12.75" x14ac:dyDescent="0.2">
      <c r="A1215" s="14"/>
      <c r="B1215" s="14"/>
      <c r="C1215" s="14"/>
      <c r="D1215" s="16"/>
      <c r="E1215" s="16"/>
      <c r="F1215" s="14"/>
      <c r="G1215" s="14"/>
      <c r="H1215" s="14"/>
      <c r="I1215" s="15"/>
      <c r="J1215" s="77"/>
      <c r="K1215" s="92"/>
    </row>
    <row r="1216" spans="1:11" ht="12.75" x14ac:dyDescent="0.2">
      <c r="A1216" s="14"/>
      <c r="B1216" s="14"/>
      <c r="C1216" s="14"/>
      <c r="D1216" s="16"/>
      <c r="E1216" s="16"/>
      <c r="F1216" s="14"/>
      <c r="G1216" s="14"/>
      <c r="H1216" s="14"/>
      <c r="I1216" s="15"/>
      <c r="J1216" s="77"/>
      <c r="K1216" s="92"/>
    </row>
    <row r="1217" spans="1:11" ht="12.75" x14ac:dyDescent="0.2">
      <c r="A1217" s="14"/>
      <c r="B1217" s="14"/>
      <c r="C1217" s="14"/>
      <c r="D1217" s="16"/>
      <c r="E1217" s="16"/>
      <c r="F1217" s="14"/>
      <c r="G1217" s="14"/>
      <c r="H1217" s="14"/>
      <c r="I1217" s="15"/>
      <c r="J1217" s="77"/>
      <c r="K1217" s="92"/>
    </row>
    <row r="1218" spans="1:11" ht="12.75" x14ac:dyDescent="0.2">
      <c r="A1218" s="14"/>
      <c r="B1218" s="14"/>
      <c r="C1218" s="14"/>
      <c r="D1218" s="16"/>
      <c r="E1218" s="16"/>
      <c r="F1218" s="14"/>
      <c r="G1218" s="14"/>
      <c r="H1218" s="14"/>
      <c r="I1218" s="15"/>
      <c r="J1218" s="77"/>
      <c r="K1218" s="92"/>
    </row>
    <row r="1219" spans="1:11" ht="12.75" x14ac:dyDescent="0.2">
      <c r="A1219" s="14"/>
      <c r="B1219" s="14"/>
      <c r="C1219" s="14"/>
      <c r="D1219" s="16"/>
      <c r="E1219" s="16"/>
      <c r="F1219" s="14"/>
      <c r="G1219" s="14"/>
      <c r="H1219" s="14"/>
      <c r="I1219" s="15"/>
      <c r="J1219" s="77"/>
      <c r="K1219" s="92"/>
    </row>
    <row r="1220" spans="1:11" ht="12.75" x14ac:dyDescent="0.2">
      <c r="A1220" s="14"/>
      <c r="B1220" s="14"/>
      <c r="C1220" s="14"/>
      <c r="D1220" s="16"/>
      <c r="E1220" s="16"/>
      <c r="F1220" s="14"/>
      <c r="G1220" s="14"/>
      <c r="H1220" s="14"/>
      <c r="I1220" s="15"/>
      <c r="J1220" s="77"/>
      <c r="K1220" s="92"/>
    </row>
    <row r="1221" spans="1:11" ht="12.75" x14ac:dyDescent="0.2">
      <c r="A1221" s="14"/>
      <c r="B1221" s="14"/>
      <c r="C1221" s="14"/>
      <c r="D1221" s="16"/>
      <c r="E1221" s="16"/>
      <c r="F1221" s="14"/>
      <c r="G1221" s="14"/>
      <c r="H1221" s="14"/>
      <c r="I1221" s="15"/>
      <c r="J1221" s="77"/>
      <c r="K1221" s="92"/>
    </row>
    <row r="1222" spans="1:11" ht="12.75" x14ac:dyDescent="0.2">
      <c r="A1222" s="14"/>
      <c r="B1222" s="14"/>
      <c r="C1222" s="14"/>
      <c r="D1222" s="16"/>
      <c r="E1222" s="16"/>
      <c r="F1222" s="14"/>
      <c r="G1222" s="14"/>
      <c r="H1222" s="14"/>
      <c r="I1222" s="15"/>
      <c r="J1222" s="77"/>
      <c r="K1222" s="92"/>
    </row>
    <row r="1223" spans="1:11" ht="12.75" x14ac:dyDescent="0.2">
      <c r="A1223" s="14"/>
      <c r="B1223" s="14"/>
      <c r="C1223" s="14"/>
      <c r="D1223" s="16"/>
      <c r="E1223" s="16"/>
      <c r="F1223" s="14"/>
      <c r="G1223" s="14"/>
      <c r="H1223" s="14"/>
      <c r="I1223" s="15"/>
      <c r="J1223" s="77"/>
      <c r="K1223" s="92"/>
    </row>
    <row r="1224" spans="1:11" ht="12.75" x14ac:dyDescent="0.2">
      <c r="A1224" s="14"/>
      <c r="B1224" s="14"/>
      <c r="C1224" s="14"/>
      <c r="D1224" s="16"/>
      <c r="E1224" s="16"/>
      <c r="F1224" s="14"/>
      <c r="G1224" s="14"/>
      <c r="H1224" s="14"/>
      <c r="I1224" s="15"/>
      <c r="J1224" s="77"/>
      <c r="K1224" s="92"/>
    </row>
    <row r="1225" spans="1:11" ht="12.75" x14ac:dyDescent="0.2">
      <c r="A1225" s="14"/>
      <c r="B1225" s="14"/>
      <c r="C1225" s="14"/>
      <c r="D1225" s="16"/>
      <c r="E1225" s="16"/>
      <c r="F1225" s="14"/>
      <c r="G1225" s="14"/>
      <c r="H1225" s="14"/>
      <c r="I1225" s="15"/>
      <c r="J1225" s="77"/>
      <c r="K1225" s="92"/>
    </row>
    <row r="1226" spans="1:11" ht="12.75" x14ac:dyDescent="0.2">
      <c r="A1226" s="14"/>
      <c r="B1226" s="14"/>
      <c r="C1226" s="14"/>
      <c r="D1226" s="16"/>
      <c r="E1226" s="16"/>
      <c r="F1226" s="14"/>
      <c r="G1226" s="14"/>
      <c r="H1226" s="14"/>
      <c r="I1226" s="15"/>
      <c r="J1226" s="77"/>
      <c r="K1226" s="92"/>
    </row>
    <row r="1227" spans="1:11" ht="12.75" x14ac:dyDescent="0.2">
      <c r="A1227" s="14"/>
      <c r="B1227" s="14"/>
      <c r="C1227" s="14"/>
      <c r="D1227" s="16"/>
      <c r="E1227" s="16"/>
      <c r="F1227" s="14"/>
      <c r="G1227" s="14"/>
      <c r="H1227" s="14"/>
      <c r="I1227" s="15"/>
      <c r="J1227" s="77"/>
      <c r="K1227" s="92"/>
    </row>
    <row r="1228" spans="1:11" ht="12.75" x14ac:dyDescent="0.2">
      <c r="A1228" s="14"/>
      <c r="B1228" s="14"/>
      <c r="C1228" s="14"/>
      <c r="D1228" s="16"/>
      <c r="E1228" s="16"/>
      <c r="F1228" s="14"/>
      <c r="G1228" s="14"/>
      <c r="H1228" s="14"/>
      <c r="I1228" s="15"/>
      <c r="J1228" s="77"/>
      <c r="K1228" s="92"/>
    </row>
    <row r="1229" spans="1:11" ht="12.75" x14ac:dyDescent="0.2">
      <c r="A1229" s="14"/>
      <c r="B1229" s="14"/>
      <c r="C1229" s="14"/>
      <c r="D1229" s="16"/>
      <c r="E1229" s="16"/>
      <c r="F1229" s="14"/>
      <c r="G1229" s="14"/>
      <c r="H1229" s="14"/>
      <c r="I1229" s="15"/>
      <c r="J1229" s="77"/>
      <c r="K1229" s="92"/>
    </row>
    <row r="1230" spans="1:11" ht="12.75" x14ac:dyDescent="0.2">
      <c r="A1230" s="14"/>
      <c r="B1230" s="14"/>
      <c r="C1230" s="14"/>
      <c r="D1230" s="16"/>
      <c r="E1230" s="16"/>
      <c r="F1230" s="14"/>
      <c r="G1230" s="14"/>
      <c r="H1230" s="14"/>
      <c r="I1230" s="15"/>
      <c r="J1230" s="77"/>
      <c r="K1230" s="92"/>
    </row>
    <row r="1231" spans="1:11" ht="12.75" x14ac:dyDescent="0.2">
      <c r="A1231" s="14"/>
      <c r="B1231" s="14"/>
      <c r="C1231" s="14"/>
      <c r="D1231" s="16"/>
      <c r="E1231" s="16"/>
      <c r="F1231" s="14"/>
      <c r="G1231" s="14"/>
      <c r="H1231" s="14"/>
      <c r="I1231" s="15"/>
      <c r="J1231" s="77"/>
      <c r="K1231" s="92"/>
    </row>
    <row r="1232" spans="1:11" ht="12.75" x14ac:dyDescent="0.2">
      <c r="A1232" s="14"/>
      <c r="B1232" s="14"/>
      <c r="C1232" s="14"/>
      <c r="D1232" s="16"/>
      <c r="E1232" s="16"/>
      <c r="F1232" s="14"/>
      <c r="G1232" s="14"/>
      <c r="H1232" s="14"/>
      <c r="I1232" s="15"/>
      <c r="J1232" s="77"/>
      <c r="K1232" s="92"/>
    </row>
    <row r="1233" spans="1:11" ht="12.75" x14ac:dyDescent="0.2">
      <c r="A1233" s="14"/>
      <c r="B1233" s="14"/>
      <c r="C1233" s="14"/>
      <c r="D1233" s="16"/>
      <c r="E1233" s="16"/>
      <c r="F1233" s="14"/>
      <c r="G1233" s="14"/>
      <c r="H1233" s="14"/>
      <c r="I1233" s="15"/>
      <c r="J1233" s="77"/>
      <c r="K1233" s="92"/>
    </row>
    <row r="1234" spans="1:11" ht="12.75" x14ac:dyDescent="0.2">
      <c r="A1234" s="14"/>
      <c r="B1234" s="14"/>
      <c r="C1234" s="14"/>
      <c r="D1234" s="16"/>
      <c r="E1234" s="16"/>
      <c r="F1234" s="14"/>
      <c r="G1234" s="14"/>
      <c r="H1234" s="14"/>
      <c r="I1234" s="15"/>
      <c r="J1234" s="77"/>
      <c r="K1234" s="92"/>
    </row>
    <row r="1235" spans="1:11" ht="12.75" x14ac:dyDescent="0.2">
      <c r="A1235" s="14"/>
      <c r="B1235" s="14"/>
      <c r="C1235" s="14"/>
      <c r="D1235" s="16"/>
      <c r="E1235" s="16"/>
      <c r="F1235" s="14"/>
      <c r="G1235" s="14"/>
      <c r="H1235" s="14"/>
      <c r="I1235" s="15"/>
      <c r="J1235" s="77"/>
      <c r="K1235" s="92"/>
    </row>
    <row r="1236" spans="1:11" ht="12.75" x14ac:dyDescent="0.2">
      <c r="A1236" s="14"/>
      <c r="B1236" s="14"/>
      <c r="C1236" s="14"/>
      <c r="D1236" s="16"/>
      <c r="E1236" s="16"/>
      <c r="F1236" s="14"/>
      <c r="G1236" s="14"/>
      <c r="H1236" s="14"/>
      <c r="I1236" s="15"/>
      <c r="J1236" s="77"/>
      <c r="K1236" s="92"/>
    </row>
    <row r="1237" spans="1:11" ht="12.75" x14ac:dyDescent="0.2">
      <c r="A1237" s="14"/>
      <c r="B1237" s="14"/>
      <c r="C1237" s="14"/>
      <c r="D1237" s="16"/>
      <c r="E1237" s="16"/>
      <c r="F1237" s="14"/>
      <c r="G1237" s="14"/>
      <c r="H1237" s="14"/>
      <c r="I1237" s="15"/>
      <c r="J1237" s="77"/>
      <c r="K1237" s="92"/>
    </row>
    <row r="1238" spans="1:11" ht="12.75" x14ac:dyDescent="0.2">
      <c r="A1238" s="14"/>
      <c r="B1238" s="14"/>
      <c r="C1238" s="14"/>
      <c r="D1238" s="16"/>
      <c r="E1238" s="16"/>
      <c r="F1238" s="14"/>
      <c r="G1238" s="14"/>
      <c r="H1238" s="14"/>
      <c r="I1238" s="15"/>
      <c r="J1238" s="77"/>
      <c r="K1238" s="92"/>
    </row>
    <row r="1239" spans="1:11" ht="12.75" x14ac:dyDescent="0.2">
      <c r="A1239" s="14"/>
      <c r="B1239" s="14"/>
      <c r="C1239" s="14"/>
      <c r="D1239" s="16"/>
      <c r="E1239" s="16"/>
      <c r="F1239" s="14"/>
      <c r="G1239" s="14"/>
      <c r="H1239" s="14"/>
      <c r="I1239" s="15"/>
      <c r="J1239" s="77"/>
      <c r="K1239" s="92"/>
    </row>
    <row r="1240" spans="1:11" ht="12.75" x14ac:dyDescent="0.2">
      <c r="A1240" s="14"/>
      <c r="B1240" s="14"/>
      <c r="C1240" s="14"/>
      <c r="D1240" s="16"/>
      <c r="E1240" s="16"/>
      <c r="F1240" s="14"/>
      <c r="G1240" s="14"/>
      <c r="H1240" s="14"/>
      <c r="I1240" s="15"/>
      <c r="J1240" s="77"/>
      <c r="K1240" s="92"/>
    </row>
    <row r="1241" spans="1:11" ht="12.75" x14ac:dyDescent="0.2">
      <c r="A1241" s="14"/>
      <c r="B1241" s="14"/>
      <c r="C1241" s="14"/>
      <c r="D1241" s="16"/>
      <c r="E1241" s="16"/>
      <c r="F1241" s="14"/>
      <c r="G1241" s="14"/>
      <c r="H1241" s="14"/>
      <c r="I1241" s="15"/>
      <c r="J1241" s="77"/>
      <c r="K1241" s="92"/>
    </row>
    <row r="1242" spans="1:11" ht="12.75" x14ac:dyDescent="0.2">
      <c r="A1242" s="14"/>
      <c r="B1242" s="14"/>
      <c r="C1242" s="14"/>
      <c r="D1242" s="16"/>
      <c r="E1242" s="16"/>
      <c r="F1242" s="14"/>
      <c r="G1242" s="14"/>
      <c r="H1242" s="14"/>
      <c r="I1242" s="15"/>
      <c r="J1242" s="77"/>
      <c r="K1242" s="92"/>
    </row>
    <row r="1243" spans="1:11" ht="12.75" x14ac:dyDescent="0.2">
      <c r="A1243" s="14"/>
      <c r="B1243" s="14"/>
      <c r="C1243" s="14"/>
      <c r="D1243" s="16"/>
      <c r="E1243" s="16"/>
      <c r="F1243" s="14"/>
      <c r="G1243" s="14"/>
      <c r="H1243" s="14"/>
      <c r="I1243" s="15"/>
      <c r="J1243" s="77"/>
      <c r="K1243" s="92"/>
    </row>
    <row r="1244" spans="1:11" ht="12.75" x14ac:dyDescent="0.2">
      <c r="A1244" s="14"/>
      <c r="B1244" s="14"/>
      <c r="C1244" s="14"/>
      <c r="D1244" s="16"/>
      <c r="E1244" s="16"/>
      <c r="F1244" s="14"/>
      <c r="G1244" s="14"/>
      <c r="H1244" s="14"/>
      <c r="I1244" s="15"/>
      <c r="J1244" s="77"/>
      <c r="K1244" s="92"/>
    </row>
    <row r="1245" spans="1:11" ht="12.75" x14ac:dyDescent="0.2">
      <c r="A1245" s="14"/>
      <c r="B1245" s="14"/>
      <c r="C1245" s="14"/>
      <c r="D1245" s="16"/>
      <c r="E1245" s="16"/>
      <c r="F1245" s="14"/>
      <c r="G1245" s="14"/>
      <c r="H1245" s="14"/>
      <c r="I1245" s="15"/>
      <c r="J1245" s="77"/>
      <c r="K1245" s="92"/>
    </row>
    <row r="1246" spans="1:11" ht="12.75" x14ac:dyDescent="0.2">
      <c r="A1246" s="14"/>
      <c r="B1246" s="14"/>
      <c r="C1246" s="14"/>
      <c r="D1246" s="16"/>
      <c r="E1246" s="16"/>
      <c r="F1246" s="14"/>
      <c r="G1246" s="14"/>
      <c r="H1246" s="14"/>
      <c r="I1246" s="15"/>
      <c r="J1246" s="77"/>
      <c r="K1246" s="92"/>
    </row>
    <row r="1247" spans="1:11" ht="12.75" x14ac:dyDescent="0.2">
      <c r="A1247" s="14"/>
      <c r="B1247" s="14"/>
      <c r="C1247" s="14"/>
      <c r="D1247" s="16"/>
      <c r="E1247" s="16"/>
      <c r="F1247" s="14"/>
      <c r="G1247" s="14"/>
      <c r="H1247" s="14"/>
      <c r="I1247" s="15"/>
      <c r="J1247" s="77"/>
      <c r="K1247" s="92"/>
    </row>
    <row r="1248" spans="1:11" ht="12.75" x14ac:dyDescent="0.2">
      <c r="A1248" s="14"/>
      <c r="B1248" s="14"/>
      <c r="C1248" s="14"/>
      <c r="D1248" s="16"/>
      <c r="E1248" s="16"/>
      <c r="F1248" s="14"/>
      <c r="G1248" s="14"/>
      <c r="H1248" s="14"/>
      <c r="I1248" s="15"/>
      <c r="J1248" s="77"/>
      <c r="K1248" s="92"/>
    </row>
    <row r="1249" spans="1:11" ht="12.75" x14ac:dyDescent="0.2">
      <c r="A1249" s="14"/>
      <c r="B1249" s="14"/>
      <c r="C1249" s="14"/>
      <c r="D1249" s="16"/>
      <c r="E1249" s="16"/>
      <c r="F1249" s="14"/>
      <c r="G1249" s="14"/>
      <c r="H1249" s="14"/>
      <c r="I1249" s="15"/>
      <c r="J1249" s="77"/>
      <c r="K1249" s="92"/>
    </row>
    <row r="1250" spans="1:11" ht="12.75" x14ac:dyDescent="0.2">
      <c r="A1250" s="14"/>
      <c r="B1250" s="14"/>
      <c r="C1250" s="14"/>
      <c r="D1250" s="16"/>
      <c r="E1250" s="16"/>
      <c r="F1250" s="14"/>
      <c r="G1250" s="14"/>
      <c r="H1250" s="14"/>
      <c r="I1250" s="15"/>
      <c r="J1250" s="77"/>
      <c r="K1250" s="92"/>
    </row>
    <row r="1251" spans="1:11" ht="12.75" x14ac:dyDescent="0.2">
      <c r="A1251" s="14"/>
      <c r="B1251" s="14"/>
      <c r="C1251" s="14"/>
      <c r="D1251" s="16"/>
      <c r="E1251" s="16"/>
      <c r="F1251" s="14"/>
      <c r="G1251" s="14"/>
      <c r="H1251" s="14"/>
      <c r="I1251" s="15"/>
      <c r="J1251" s="77"/>
      <c r="K1251" s="92"/>
    </row>
    <row r="1252" spans="1:11" ht="12.75" x14ac:dyDescent="0.2">
      <c r="A1252" s="14"/>
      <c r="B1252" s="14"/>
      <c r="C1252" s="14"/>
      <c r="D1252" s="16"/>
      <c r="E1252" s="16"/>
      <c r="F1252" s="14"/>
      <c r="G1252" s="14"/>
      <c r="H1252" s="14"/>
      <c r="I1252" s="15"/>
      <c r="J1252" s="77"/>
      <c r="K1252" s="92"/>
    </row>
    <row r="1253" spans="1:11" ht="12.75" x14ac:dyDescent="0.2">
      <c r="A1253" s="14"/>
      <c r="B1253" s="14"/>
      <c r="C1253" s="14"/>
      <c r="D1253" s="16"/>
      <c r="E1253" s="16"/>
      <c r="F1253" s="14"/>
      <c r="G1253" s="14"/>
      <c r="H1253" s="14"/>
      <c r="I1253" s="15"/>
      <c r="J1253" s="77"/>
      <c r="K1253" s="92"/>
    </row>
    <row r="1254" spans="1:11" ht="12.75" x14ac:dyDescent="0.2">
      <c r="A1254" s="14"/>
      <c r="B1254" s="14"/>
      <c r="C1254" s="14"/>
      <c r="D1254" s="16"/>
      <c r="E1254" s="16"/>
      <c r="F1254" s="14"/>
      <c r="G1254" s="14"/>
      <c r="H1254" s="14"/>
      <c r="I1254" s="15"/>
      <c r="J1254" s="77"/>
      <c r="K1254" s="92"/>
    </row>
    <row r="1255" spans="1:11" ht="12.75" x14ac:dyDescent="0.2">
      <c r="A1255" s="14"/>
      <c r="B1255" s="14"/>
      <c r="C1255" s="14"/>
      <c r="D1255" s="16"/>
      <c r="E1255" s="16"/>
      <c r="F1255" s="14"/>
      <c r="G1255" s="14"/>
      <c r="H1255" s="14"/>
      <c r="I1255" s="15"/>
      <c r="J1255" s="77"/>
      <c r="K1255" s="92"/>
    </row>
    <row r="1256" spans="1:11" ht="12.75" x14ac:dyDescent="0.2">
      <c r="A1256" s="14"/>
      <c r="B1256" s="14"/>
      <c r="C1256" s="14"/>
      <c r="D1256" s="16"/>
      <c r="E1256" s="16"/>
      <c r="F1256" s="14"/>
      <c r="G1256" s="14"/>
      <c r="H1256" s="14"/>
      <c r="I1256" s="15"/>
      <c r="J1256" s="77"/>
      <c r="K1256" s="92"/>
    </row>
    <row r="1257" spans="1:11" ht="12.75" x14ac:dyDescent="0.2">
      <c r="A1257" s="14"/>
      <c r="B1257" s="14"/>
      <c r="C1257" s="14"/>
      <c r="D1257" s="16"/>
      <c r="E1257" s="16"/>
      <c r="F1257" s="14"/>
      <c r="G1257" s="14"/>
      <c r="H1257" s="14"/>
      <c r="I1257" s="15"/>
      <c r="J1257" s="77"/>
      <c r="K1257" s="92"/>
    </row>
    <row r="1258" spans="1:11" ht="12.75" x14ac:dyDescent="0.2">
      <c r="A1258" s="14"/>
      <c r="B1258" s="14"/>
      <c r="C1258" s="14"/>
      <c r="D1258" s="16"/>
      <c r="E1258" s="16"/>
      <c r="F1258" s="14"/>
      <c r="G1258" s="14"/>
      <c r="H1258" s="14"/>
      <c r="I1258" s="15"/>
      <c r="J1258" s="77"/>
      <c r="K1258" s="92"/>
    </row>
    <row r="1259" spans="1:11" ht="12.75" x14ac:dyDescent="0.2">
      <c r="A1259" s="14"/>
      <c r="B1259" s="14"/>
      <c r="C1259" s="14"/>
      <c r="D1259" s="16"/>
      <c r="E1259" s="16"/>
      <c r="F1259" s="14"/>
      <c r="G1259" s="14"/>
      <c r="H1259" s="14"/>
      <c r="I1259" s="15"/>
      <c r="J1259" s="77"/>
      <c r="K1259" s="92"/>
    </row>
    <row r="1260" spans="1:11" ht="12.75" x14ac:dyDescent="0.2">
      <c r="A1260" s="14"/>
      <c r="B1260" s="14"/>
      <c r="C1260" s="14"/>
      <c r="D1260" s="16"/>
      <c r="E1260" s="16"/>
      <c r="F1260" s="14"/>
      <c r="G1260" s="14"/>
      <c r="H1260" s="14"/>
      <c r="I1260" s="15"/>
      <c r="J1260" s="77"/>
      <c r="K1260" s="92"/>
    </row>
    <row r="1261" spans="1:11" ht="12.75" x14ac:dyDescent="0.2">
      <c r="A1261" s="14"/>
      <c r="B1261" s="14"/>
      <c r="C1261" s="14"/>
      <c r="D1261" s="16"/>
      <c r="E1261" s="16"/>
      <c r="F1261" s="14"/>
      <c r="G1261" s="14"/>
      <c r="H1261" s="14"/>
      <c r="I1261" s="15"/>
      <c r="J1261" s="77"/>
      <c r="K1261" s="92"/>
    </row>
    <row r="1262" spans="1:11" ht="12.75" x14ac:dyDescent="0.2">
      <c r="A1262" s="14"/>
      <c r="B1262" s="14"/>
      <c r="C1262" s="14"/>
      <c r="D1262" s="16"/>
      <c r="E1262" s="16"/>
      <c r="F1262" s="14"/>
      <c r="G1262" s="14"/>
      <c r="H1262" s="14"/>
      <c r="I1262" s="15"/>
      <c r="J1262" s="77"/>
      <c r="K1262" s="92"/>
    </row>
    <row r="1263" spans="1:11" ht="12.75" x14ac:dyDescent="0.2">
      <c r="A1263" s="14"/>
      <c r="B1263" s="14"/>
      <c r="C1263" s="14"/>
      <c r="D1263" s="16"/>
      <c r="E1263" s="16"/>
      <c r="F1263" s="14"/>
      <c r="G1263" s="14"/>
      <c r="H1263" s="14"/>
      <c r="I1263" s="15"/>
      <c r="J1263" s="77"/>
      <c r="K1263" s="92"/>
    </row>
    <row r="1264" spans="1:11" ht="12.75" x14ac:dyDescent="0.2">
      <c r="A1264" s="14"/>
      <c r="B1264" s="14"/>
      <c r="C1264" s="14"/>
      <c r="D1264" s="16"/>
      <c r="E1264" s="16"/>
      <c r="F1264" s="14"/>
      <c r="G1264" s="14"/>
      <c r="H1264" s="14"/>
      <c r="I1264" s="15"/>
      <c r="J1264" s="77"/>
      <c r="K1264" s="92"/>
    </row>
    <row r="1265" spans="1:11" ht="12.75" x14ac:dyDescent="0.2">
      <c r="A1265" s="14"/>
      <c r="B1265" s="14"/>
      <c r="C1265" s="14"/>
      <c r="D1265" s="16"/>
      <c r="E1265" s="16"/>
      <c r="F1265" s="14"/>
      <c r="G1265" s="14"/>
      <c r="H1265" s="14"/>
      <c r="I1265" s="15"/>
      <c r="J1265" s="77"/>
      <c r="K1265" s="92"/>
    </row>
    <row r="1266" spans="1:11" ht="12.75" x14ac:dyDescent="0.2">
      <c r="A1266" s="14"/>
      <c r="B1266" s="14"/>
      <c r="C1266" s="14"/>
      <c r="D1266" s="16"/>
      <c r="E1266" s="16"/>
      <c r="F1266" s="14"/>
      <c r="G1266" s="14"/>
      <c r="H1266" s="14"/>
      <c r="I1266" s="15"/>
      <c r="J1266" s="77"/>
      <c r="K1266" s="92"/>
    </row>
    <row r="1267" spans="1:11" ht="12.75" x14ac:dyDescent="0.2">
      <c r="A1267" s="14"/>
      <c r="B1267" s="14"/>
      <c r="C1267" s="14"/>
      <c r="D1267" s="16"/>
      <c r="E1267" s="16"/>
      <c r="F1267" s="14"/>
      <c r="G1267" s="14"/>
      <c r="H1267" s="14"/>
      <c r="I1267" s="15"/>
      <c r="J1267" s="77"/>
      <c r="K1267" s="92"/>
    </row>
    <row r="1268" spans="1:11" ht="12.75" x14ac:dyDescent="0.2">
      <c r="A1268" s="14"/>
      <c r="B1268" s="14"/>
      <c r="C1268" s="14"/>
      <c r="D1268" s="16"/>
      <c r="E1268" s="16"/>
      <c r="F1268" s="14"/>
      <c r="G1268" s="14"/>
      <c r="H1268" s="14"/>
      <c r="I1268" s="15"/>
      <c r="J1268" s="77"/>
      <c r="K1268" s="92"/>
    </row>
    <row r="1269" spans="1:11" ht="12.75" x14ac:dyDescent="0.2">
      <c r="A1269" s="14"/>
      <c r="B1269" s="14"/>
      <c r="C1269" s="14"/>
      <c r="D1269" s="16"/>
      <c r="E1269" s="16"/>
      <c r="F1269" s="14"/>
      <c r="G1269" s="14"/>
      <c r="H1269" s="14"/>
      <c r="I1269" s="15"/>
      <c r="J1269" s="77"/>
      <c r="K1269" s="92"/>
    </row>
    <row r="1270" spans="1:11" ht="12.75" x14ac:dyDescent="0.2">
      <c r="A1270" s="14"/>
      <c r="B1270" s="14"/>
      <c r="C1270" s="14"/>
      <c r="D1270" s="16"/>
      <c r="E1270" s="16"/>
      <c r="F1270" s="14"/>
      <c r="G1270" s="14"/>
      <c r="H1270" s="14"/>
      <c r="I1270" s="15"/>
      <c r="J1270" s="77"/>
      <c r="K1270" s="92"/>
    </row>
    <row r="1271" spans="1:11" ht="12.75" x14ac:dyDescent="0.2">
      <c r="A1271" s="14"/>
      <c r="B1271" s="14"/>
      <c r="C1271" s="14"/>
      <c r="D1271" s="16"/>
      <c r="E1271" s="16"/>
      <c r="F1271" s="14"/>
      <c r="G1271" s="14"/>
      <c r="H1271" s="14"/>
      <c r="I1271" s="15"/>
      <c r="J1271" s="77"/>
      <c r="K1271" s="92"/>
    </row>
    <row r="1272" spans="1:11" ht="12.75" x14ac:dyDescent="0.2">
      <c r="A1272" s="14"/>
      <c r="B1272" s="14"/>
      <c r="C1272" s="14"/>
      <c r="D1272" s="16"/>
      <c r="E1272" s="16"/>
      <c r="F1272" s="14"/>
      <c r="G1272" s="14"/>
      <c r="H1272" s="14"/>
      <c r="I1272" s="15"/>
      <c r="J1272" s="77"/>
      <c r="K1272" s="92"/>
    </row>
    <row r="1273" spans="1:11" ht="12.75" x14ac:dyDescent="0.2">
      <c r="A1273" s="14"/>
      <c r="B1273" s="14"/>
      <c r="C1273" s="14"/>
      <c r="D1273" s="16"/>
      <c r="E1273" s="16"/>
      <c r="F1273" s="14"/>
      <c r="G1273" s="14"/>
      <c r="H1273" s="14"/>
      <c r="I1273" s="15"/>
      <c r="J1273" s="77"/>
      <c r="K1273" s="92"/>
    </row>
    <row r="1274" spans="1:11" ht="12.75" x14ac:dyDescent="0.2">
      <c r="A1274" s="14"/>
      <c r="B1274" s="14"/>
      <c r="C1274" s="14"/>
      <c r="D1274" s="16"/>
      <c r="E1274" s="16"/>
      <c r="F1274" s="14"/>
      <c r="G1274" s="14"/>
      <c r="H1274" s="14"/>
      <c r="I1274" s="15"/>
      <c r="J1274" s="77"/>
      <c r="K1274" s="92"/>
    </row>
    <row r="1275" spans="1:11" ht="12.75" x14ac:dyDescent="0.2">
      <c r="A1275" s="14"/>
      <c r="B1275" s="14"/>
      <c r="C1275" s="14"/>
      <c r="D1275" s="16"/>
      <c r="E1275" s="16"/>
      <c r="F1275" s="14"/>
      <c r="G1275" s="14"/>
      <c r="H1275" s="14"/>
      <c r="I1275" s="15"/>
      <c r="J1275" s="77"/>
      <c r="K1275" s="92"/>
    </row>
    <row r="1276" spans="1:11" ht="12.75" x14ac:dyDescent="0.2">
      <c r="A1276" s="14"/>
      <c r="B1276" s="14"/>
      <c r="C1276" s="14"/>
      <c r="D1276" s="16"/>
      <c r="E1276" s="16"/>
      <c r="F1276" s="14"/>
      <c r="G1276" s="14"/>
      <c r="H1276" s="14"/>
      <c r="I1276" s="15"/>
      <c r="J1276" s="77"/>
      <c r="K1276" s="92"/>
    </row>
    <row r="1277" spans="1:11" ht="12.75" x14ac:dyDescent="0.2">
      <c r="A1277" s="14"/>
      <c r="B1277" s="14"/>
      <c r="C1277" s="14"/>
      <c r="D1277" s="16"/>
      <c r="E1277" s="16"/>
      <c r="F1277" s="14"/>
      <c r="G1277" s="14"/>
      <c r="H1277" s="14"/>
      <c r="I1277" s="15"/>
      <c r="J1277" s="77"/>
      <c r="K1277" s="92"/>
    </row>
    <row r="1278" spans="1:11" ht="12.75" x14ac:dyDescent="0.2">
      <c r="A1278" s="14"/>
      <c r="B1278" s="14"/>
      <c r="C1278" s="14"/>
      <c r="D1278" s="16"/>
      <c r="E1278" s="16"/>
      <c r="F1278" s="14"/>
      <c r="G1278" s="14"/>
      <c r="H1278" s="14"/>
      <c r="I1278" s="15"/>
      <c r="J1278" s="77"/>
      <c r="K1278" s="92"/>
    </row>
    <row r="1279" spans="1:11" ht="12.75" x14ac:dyDescent="0.2">
      <c r="A1279" s="14"/>
      <c r="B1279" s="14"/>
      <c r="C1279" s="14"/>
      <c r="D1279" s="16"/>
      <c r="E1279" s="16"/>
      <c r="F1279" s="14"/>
      <c r="G1279" s="14"/>
      <c r="H1279" s="14"/>
      <c r="I1279" s="15"/>
      <c r="J1279" s="77"/>
      <c r="K1279" s="92"/>
    </row>
    <row r="1280" spans="1:11" ht="12.75" x14ac:dyDescent="0.2">
      <c r="A1280" s="14"/>
      <c r="B1280" s="14"/>
      <c r="C1280" s="14"/>
      <c r="D1280" s="16"/>
      <c r="E1280" s="16"/>
      <c r="F1280" s="14"/>
      <c r="G1280" s="14"/>
      <c r="H1280" s="14"/>
      <c r="I1280" s="15"/>
      <c r="J1280" s="77"/>
      <c r="K1280" s="92"/>
    </row>
    <row r="1281" spans="1:11" ht="12.75" x14ac:dyDescent="0.2">
      <c r="A1281" s="14"/>
      <c r="B1281" s="14"/>
      <c r="C1281" s="14"/>
      <c r="D1281" s="16"/>
      <c r="E1281" s="16"/>
      <c r="F1281" s="14"/>
      <c r="G1281" s="14"/>
      <c r="H1281" s="14"/>
      <c r="I1281" s="15"/>
      <c r="J1281" s="77"/>
      <c r="K1281" s="92"/>
    </row>
    <row r="1282" spans="1:11" ht="12.75" x14ac:dyDescent="0.2">
      <c r="A1282" s="14"/>
      <c r="B1282" s="14"/>
      <c r="C1282" s="14"/>
      <c r="D1282" s="16"/>
      <c r="E1282" s="16"/>
      <c r="F1282" s="14"/>
      <c r="G1282" s="14"/>
      <c r="H1282" s="14"/>
      <c r="I1282" s="15"/>
      <c r="J1282" s="77"/>
      <c r="K1282" s="92"/>
    </row>
    <row r="1283" spans="1:11" ht="12.75" x14ac:dyDescent="0.2">
      <c r="A1283" s="14"/>
      <c r="B1283" s="14"/>
      <c r="C1283" s="14"/>
      <c r="D1283" s="16"/>
      <c r="E1283" s="16"/>
      <c r="F1283" s="14"/>
      <c r="G1283" s="14"/>
      <c r="H1283" s="14"/>
      <c r="I1283" s="15"/>
      <c r="J1283" s="77"/>
      <c r="K1283" s="92"/>
    </row>
    <row r="1284" spans="1:11" ht="12.75" x14ac:dyDescent="0.2">
      <c r="A1284" s="14"/>
      <c r="B1284" s="14"/>
      <c r="C1284" s="14"/>
      <c r="D1284" s="16"/>
      <c r="E1284" s="16"/>
      <c r="F1284" s="14"/>
      <c r="G1284" s="14"/>
      <c r="H1284" s="14"/>
      <c r="I1284" s="15"/>
      <c r="J1284" s="77"/>
      <c r="K1284" s="92"/>
    </row>
    <row r="1285" spans="1:11" ht="12.75" x14ac:dyDescent="0.2">
      <c r="A1285" s="14"/>
      <c r="B1285" s="14"/>
      <c r="C1285" s="14"/>
      <c r="D1285" s="16"/>
      <c r="E1285" s="16"/>
      <c r="F1285" s="14"/>
      <c r="G1285" s="14"/>
      <c r="H1285" s="14"/>
      <c r="I1285" s="15"/>
      <c r="J1285" s="77"/>
      <c r="K1285" s="92"/>
    </row>
    <row r="1286" spans="1:11" ht="12.75" x14ac:dyDescent="0.2">
      <c r="A1286" s="14"/>
      <c r="B1286" s="14"/>
      <c r="C1286" s="14"/>
      <c r="D1286" s="16"/>
      <c r="E1286" s="16"/>
      <c r="F1286" s="14"/>
      <c r="G1286" s="14"/>
      <c r="H1286" s="14"/>
      <c r="I1286" s="15"/>
      <c r="J1286" s="77"/>
      <c r="K1286" s="92"/>
    </row>
    <row r="1287" spans="1:11" ht="12.75" x14ac:dyDescent="0.2">
      <c r="A1287" s="14"/>
      <c r="B1287" s="14"/>
      <c r="C1287" s="14"/>
      <c r="D1287" s="16"/>
      <c r="E1287" s="16"/>
      <c r="F1287" s="14"/>
      <c r="G1287" s="14"/>
      <c r="H1287" s="14"/>
      <c r="I1287" s="15"/>
      <c r="J1287" s="77"/>
      <c r="K1287" s="92"/>
    </row>
    <row r="1288" spans="1:11" ht="12.75" x14ac:dyDescent="0.2">
      <c r="A1288" s="14"/>
      <c r="B1288" s="14"/>
      <c r="C1288" s="14"/>
      <c r="D1288" s="16"/>
      <c r="E1288" s="16"/>
      <c r="F1288" s="14"/>
      <c r="G1288" s="14"/>
      <c r="H1288" s="14"/>
      <c r="I1288" s="15"/>
      <c r="J1288" s="77"/>
      <c r="K1288" s="92"/>
    </row>
    <row r="1289" spans="1:11" ht="12.75" x14ac:dyDescent="0.2">
      <c r="A1289" s="14"/>
      <c r="B1289" s="14"/>
      <c r="C1289" s="14"/>
      <c r="D1289" s="16"/>
      <c r="E1289" s="16"/>
      <c r="F1289" s="14"/>
      <c r="G1289" s="14"/>
      <c r="H1289" s="14"/>
      <c r="I1289" s="15"/>
      <c r="J1289" s="77"/>
      <c r="K1289" s="92"/>
    </row>
    <row r="1290" spans="1:11" ht="12.75" x14ac:dyDescent="0.2">
      <c r="A1290" s="14"/>
      <c r="B1290" s="14"/>
      <c r="C1290" s="14"/>
      <c r="D1290" s="16"/>
      <c r="E1290" s="16"/>
      <c r="F1290" s="14"/>
      <c r="G1290" s="14"/>
      <c r="H1290" s="14"/>
      <c r="I1290" s="15"/>
      <c r="J1290" s="77"/>
      <c r="K1290" s="92"/>
    </row>
    <row r="1291" spans="1:11" ht="12.75" x14ac:dyDescent="0.2">
      <c r="A1291" s="14"/>
      <c r="B1291" s="14"/>
      <c r="C1291" s="14"/>
      <c r="D1291" s="16"/>
      <c r="E1291" s="16"/>
      <c r="F1291" s="14"/>
      <c r="G1291" s="14"/>
      <c r="H1291" s="14"/>
      <c r="I1291" s="15"/>
      <c r="J1291" s="77"/>
      <c r="K1291" s="92"/>
    </row>
    <row r="1292" spans="1:11" ht="12.75" x14ac:dyDescent="0.2">
      <c r="A1292" s="14"/>
      <c r="B1292" s="14"/>
      <c r="C1292" s="14"/>
      <c r="D1292" s="16"/>
      <c r="E1292" s="16"/>
      <c r="F1292" s="14"/>
      <c r="G1292" s="14"/>
      <c r="H1292" s="14"/>
      <c r="I1292" s="15"/>
      <c r="J1292" s="77"/>
      <c r="K1292" s="92"/>
    </row>
    <row r="1293" spans="1:11" ht="12.75" x14ac:dyDescent="0.2">
      <c r="A1293" s="14"/>
      <c r="B1293" s="14"/>
      <c r="C1293" s="14"/>
      <c r="D1293" s="16"/>
      <c r="E1293" s="16"/>
      <c r="F1293" s="14"/>
      <c r="G1293" s="14"/>
      <c r="H1293" s="14"/>
      <c r="I1293" s="15"/>
      <c r="J1293" s="77"/>
      <c r="K1293" s="92"/>
    </row>
    <row r="1294" spans="1:11" ht="12.75" x14ac:dyDescent="0.2">
      <c r="A1294" s="14"/>
      <c r="B1294" s="14"/>
      <c r="C1294" s="14"/>
      <c r="D1294" s="16"/>
      <c r="E1294" s="16"/>
      <c r="F1294" s="14"/>
      <c r="G1294" s="14"/>
      <c r="H1294" s="14"/>
      <c r="I1294" s="15"/>
      <c r="J1294" s="77"/>
      <c r="K1294" s="92"/>
    </row>
    <row r="1295" spans="1:11" ht="12.75" x14ac:dyDescent="0.2">
      <c r="A1295" s="14"/>
      <c r="B1295" s="14"/>
      <c r="C1295" s="14"/>
      <c r="D1295" s="16"/>
      <c r="E1295" s="16"/>
      <c r="F1295" s="14"/>
      <c r="G1295" s="14"/>
      <c r="H1295" s="14"/>
      <c r="I1295" s="15"/>
      <c r="J1295" s="77"/>
      <c r="K1295" s="92"/>
    </row>
    <row r="1296" spans="1:11" ht="12.75" x14ac:dyDescent="0.2">
      <c r="A1296" s="14"/>
      <c r="B1296" s="14"/>
      <c r="C1296" s="14"/>
      <c r="D1296" s="16"/>
      <c r="E1296" s="16"/>
      <c r="F1296" s="14"/>
      <c r="G1296" s="14"/>
      <c r="H1296" s="14"/>
      <c r="I1296" s="15"/>
      <c r="J1296" s="77"/>
      <c r="K1296" s="92"/>
    </row>
    <row r="1297" spans="1:11" ht="12.75" x14ac:dyDescent="0.2">
      <c r="A1297" s="14"/>
      <c r="B1297" s="14"/>
      <c r="C1297" s="14"/>
      <c r="D1297" s="16"/>
      <c r="E1297" s="16"/>
      <c r="F1297" s="14"/>
      <c r="G1297" s="14"/>
      <c r="H1297" s="14"/>
      <c r="I1297" s="15"/>
      <c r="J1297" s="77"/>
      <c r="K1297" s="92"/>
    </row>
    <row r="1298" spans="1:11" ht="12.75" x14ac:dyDescent="0.2">
      <c r="A1298" s="14"/>
      <c r="B1298" s="14"/>
      <c r="C1298" s="14"/>
      <c r="D1298" s="16"/>
      <c r="E1298" s="16"/>
      <c r="F1298" s="14"/>
      <c r="G1298" s="14"/>
      <c r="H1298" s="14"/>
      <c r="I1298" s="15"/>
      <c r="J1298" s="77"/>
      <c r="K1298" s="92"/>
    </row>
    <row r="1299" spans="1:11" ht="12.75" x14ac:dyDescent="0.2">
      <c r="A1299" s="14"/>
      <c r="B1299" s="14"/>
      <c r="C1299" s="14"/>
      <c r="D1299" s="16"/>
      <c r="E1299" s="16"/>
      <c r="F1299" s="14"/>
      <c r="G1299" s="14"/>
      <c r="H1299" s="14"/>
      <c r="I1299" s="15"/>
      <c r="J1299" s="77"/>
      <c r="K1299" s="92"/>
    </row>
    <row r="1300" spans="1:11" ht="12.75" x14ac:dyDescent="0.2">
      <c r="A1300" s="14"/>
      <c r="B1300" s="14"/>
      <c r="C1300" s="14"/>
      <c r="D1300" s="16"/>
      <c r="E1300" s="16"/>
      <c r="F1300" s="14"/>
      <c r="G1300" s="14"/>
      <c r="H1300" s="14"/>
      <c r="I1300" s="15"/>
      <c r="J1300" s="77"/>
      <c r="K1300" s="92"/>
    </row>
    <row r="1301" spans="1:11" ht="12.75" x14ac:dyDescent="0.2">
      <c r="A1301" s="14"/>
      <c r="B1301" s="14"/>
      <c r="C1301" s="14"/>
      <c r="D1301" s="16"/>
      <c r="E1301" s="16"/>
      <c r="F1301" s="14"/>
      <c r="G1301" s="14"/>
      <c r="H1301" s="14"/>
      <c r="I1301" s="15"/>
      <c r="J1301" s="77"/>
      <c r="K1301" s="92"/>
    </row>
    <row r="1302" spans="1:11" ht="12.75" x14ac:dyDescent="0.2">
      <c r="A1302" s="14"/>
      <c r="B1302" s="14"/>
      <c r="C1302" s="14"/>
      <c r="D1302" s="16"/>
      <c r="E1302" s="16"/>
      <c r="F1302" s="14"/>
      <c r="G1302" s="14"/>
      <c r="H1302" s="14"/>
      <c r="I1302" s="15"/>
      <c r="J1302" s="77"/>
      <c r="K1302" s="92"/>
    </row>
    <row r="1303" spans="1:11" ht="12.75" x14ac:dyDescent="0.2">
      <c r="A1303" s="14"/>
      <c r="B1303" s="14"/>
      <c r="C1303" s="14"/>
      <c r="D1303" s="16"/>
      <c r="E1303" s="16"/>
      <c r="F1303" s="14"/>
      <c r="G1303" s="14"/>
      <c r="H1303" s="14"/>
      <c r="I1303" s="15"/>
      <c r="J1303" s="77"/>
      <c r="K1303" s="92"/>
    </row>
    <row r="1304" spans="1:11" ht="12.75" x14ac:dyDescent="0.2">
      <c r="A1304" s="14"/>
      <c r="B1304" s="14"/>
      <c r="C1304" s="14"/>
      <c r="D1304" s="16"/>
      <c r="E1304" s="16"/>
      <c r="F1304" s="14"/>
      <c r="G1304" s="14"/>
      <c r="H1304" s="14"/>
      <c r="I1304" s="15"/>
      <c r="J1304" s="77"/>
      <c r="K1304" s="92"/>
    </row>
    <row r="1305" spans="1:11" ht="12.75" x14ac:dyDescent="0.2">
      <c r="A1305" s="14"/>
      <c r="B1305" s="14"/>
      <c r="C1305" s="14"/>
      <c r="D1305" s="16"/>
      <c r="E1305" s="16"/>
      <c r="F1305" s="14"/>
      <c r="G1305" s="14"/>
      <c r="H1305" s="14"/>
      <c r="I1305" s="15"/>
      <c r="J1305" s="77"/>
      <c r="K1305" s="92"/>
    </row>
    <row r="1306" spans="1:11" ht="12.75" x14ac:dyDescent="0.2">
      <c r="A1306" s="14"/>
      <c r="B1306" s="14"/>
      <c r="C1306" s="14"/>
      <c r="D1306" s="16"/>
      <c r="E1306" s="16"/>
      <c r="F1306" s="14"/>
      <c r="G1306" s="14"/>
      <c r="H1306" s="14"/>
      <c r="I1306" s="15"/>
      <c r="J1306" s="77"/>
      <c r="K1306" s="92"/>
    </row>
    <row r="1307" spans="1:11" ht="12.75" x14ac:dyDescent="0.2">
      <c r="A1307" s="14"/>
      <c r="B1307" s="14"/>
      <c r="C1307" s="14"/>
      <c r="D1307" s="16"/>
      <c r="E1307" s="16"/>
      <c r="F1307" s="14"/>
      <c r="G1307" s="14"/>
      <c r="H1307" s="14"/>
      <c r="I1307" s="15"/>
      <c r="J1307" s="77"/>
      <c r="K1307" s="92"/>
    </row>
    <row r="1308" spans="1:11" ht="12.75" x14ac:dyDescent="0.2">
      <c r="A1308" s="14"/>
      <c r="B1308" s="14"/>
      <c r="C1308" s="14"/>
      <c r="D1308" s="16"/>
      <c r="E1308" s="16"/>
      <c r="F1308" s="14"/>
      <c r="G1308" s="14"/>
      <c r="H1308" s="14"/>
      <c r="I1308" s="15"/>
      <c r="J1308" s="77"/>
      <c r="K1308" s="92"/>
    </row>
    <row r="1309" spans="1:11" ht="12.75" x14ac:dyDescent="0.2">
      <c r="A1309" s="14"/>
      <c r="B1309" s="14"/>
      <c r="C1309" s="14"/>
      <c r="D1309" s="16"/>
      <c r="E1309" s="16"/>
      <c r="F1309" s="14"/>
      <c r="G1309" s="14"/>
      <c r="H1309" s="14"/>
      <c r="I1309" s="15"/>
      <c r="J1309" s="77"/>
      <c r="K1309" s="92"/>
    </row>
    <row r="1310" spans="1:11" ht="12.75" x14ac:dyDescent="0.2">
      <c r="A1310" s="14"/>
      <c r="B1310" s="14"/>
      <c r="C1310" s="14"/>
      <c r="D1310" s="16"/>
      <c r="E1310" s="16"/>
      <c r="F1310" s="14"/>
      <c r="G1310" s="14"/>
      <c r="H1310" s="14"/>
      <c r="I1310" s="15"/>
      <c r="J1310" s="77"/>
      <c r="K1310" s="92"/>
    </row>
    <row r="1311" spans="1:11" ht="12.75" x14ac:dyDescent="0.2">
      <c r="A1311" s="14"/>
      <c r="B1311" s="14"/>
      <c r="C1311" s="14"/>
      <c r="D1311" s="16"/>
      <c r="E1311" s="16"/>
      <c r="F1311" s="14"/>
      <c r="G1311" s="14"/>
      <c r="H1311" s="14"/>
      <c r="I1311" s="15"/>
      <c r="J1311" s="77"/>
      <c r="K1311" s="92"/>
    </row>
    <row r="1312" spans="1:11" ht="12.75" x14ac:dyDescent="0.2">
      <c r="A1312" s="14"/>
      <c r="B1312" s="14"/>
      <c r="C1312" s="14"/>
      <c r="D1312" s="16"/>
      <c r="E1312" s="16"/>
      <c r="F1312" s="14"/>
      <c r="G1312" s="14"/>
      <c r="H1312" s="14"/>
      <c r="I1312" s="15"/>
      <c r="J1312" s="77"/>
      <c r="K1312" s="92"/>
    </row>
    <row r="1313" spans="1:11" ht="12.75" x14ac:dyDescent="0.2">
      <c r="A1313" s="14"/>
      <c r="B1313" s="14"/>
      <c r="C1313" s="14"/>
      <c r="D1313" s="16"/>
      <c r="E1313" s="16"/>
      <c r="F1313" s="14"/>
      <c r="G1313" s="14"/>
      <c r="H1313" s="14"/>
      <c r="I1313" s="15"/>
      <c r="J1313" s="77"/>
      <c r="K1313" s="92"/>
    </row>
    <row r="1314" spans="1:11" ht="12.75" x14ac:dyDescent="0.2">
      <c r="A1314" s="14"/>
      <c r="B1314" s="14"/>
      <c r="C1314" s="14"/>
      <c r="D1314" s="16"/>
      <c r="E1314" s="16"/>
      <c r="F1314" s="14"/>
      <c r="G1314" s="14"/>
      <c r="H1314" s="14"/>
      <c r="I1314" s="15"/>
      <c r="J1314" s="77"/>
      <c r="K1314" s="92"/>
    </row>
    <row r="1315" spans="1:11" ht="12.75" x14ac:dyDescent="0.2">
      <c r="A1315" s="14"/>
      <c r="B1315" s="14"/>
      <c r="C1315" s="14"/>
      <c r="D1315" s="16"/>
      <c r="E1315" s="16"/>
      <c r="F1315" s="14"/>
      <c r="G1315" s="14"/>
      <c r="H1315" s="14"/>
      <c r="I1315" s="15"/>
      <c r="J1315" s="77"/>
      <c r="K1315" s="92"/>
    </row>
    <row r="1316" spans="1:11" ht="12.75" x14ac:dyDescent="0.2">
      <c r="A1316" s="14"/>
      <c r="B1316" s="14"/>
      <c r="C1316" s="14"/>
      <c r="D1316" s="16"/>
      <c r="E1316" s="16"/>
      <c r="F1316" s="14"/>
      <c r="G1316" s="14"/>
      <c r="H1316" s="14"/>
      <c r="I1316" s="15"/>
      <c r="J1316" s="77"/>
      <c r="K1316" s="92"/>
    </row>
    <row r="1317" spans="1:11" ht="12.75" x14ac:dyDescent="0.2">
      <c r="A1317" s="14"/>
      <c r="B1317" s="14"/>
      <c r="C1317" s="14"/>
      <c r="D1317" s="16"/>
      <c r="E1317" s="16"/>
      <c r="F1317" s="14"/>
      <c r="G1317" s="14"/>
      <c r="H1317" s="14"/>
      <c r="I1317" s="15"/>
      <c r="J1317" s="77"/>
      <c r="K1317" s="92"/>
    </row>
    <row r="1318" spans="1:11" ht="12.75" x14ac:dyDescent="0.2">
      <c r="A1318" s="14"/>
      <c r="B1318" s="14"/>
      <c r="C1318" s="14"/>
      <c r="D1318" s="16"/>
      <c r="E1318" s="16"/>
      <c r="F1318" s="14"/>
      <c r="G1318" s="14"/>
      <c r="H1318" s="14"/>
      <c r="I1318" s="15"/>
      <c r="J1318" s="77"/>
      <c r="K1318" s="92"/>
    </row>
    <row r="1319" spans="1:11" ht="12.75" x14ac:dyDescent="0.2">
      <c r="A1319" s="14"/>
      <c r="B1319" s="14"/>
      <c r="C1319" s="14"/>
      <c r="D1319" s="16"/>
      <c r="E1319" s="16"/>
      <c r="F1319" s="14"/>
      <c r="G1319" s="14"/>
      <c r="H1319" s="14"/>
      <c r="I1319" s="15"/>
      <c r="J1319" s="77"/>
      <c r="K1319" s="92"/>
    </row>
    <row r="1320" spans="1:11" ht="12.75" x14ac:dyDescent="0.2">
      <c r="A1320" s="14"/>
      <c r="B1320" s="14"/>
      <c r="C1320" s="14"/>
      <c r="D1320" s="16"/>
      <c r="E1320" s="16"/>
      <c r="F1320" s="14"/>
      <c r="G1320" s="14"/>
      <c r="H1320" s="14"/>
      <c r="I1320" s="15"/>
      <c r="J1320" s="77"/>
      <c r="K1320" s="92"/>
    </row>
    <row r="1321" spans="1:11" ht="12.75" x14ac:dyDescent="0.2">
      <c r="A1321" s="14"/>
      <c r="B1321" s="14"/>
      <c r="C1321" s="14"/>
      <c r="D1321" s="16"/>
      <c r="E1321" s="16"/>
      <c r="F1321" s="14"/>
      <c r="G1321" s="14"/>
      <c r="H1321" s="14"/>
      <c r="I1321" s="15"/>
      <c r="J1321" s="77"/>
      <c r="K1321" s="92"/>
    </row>
    <row r="1322" spans="1:11" ht="12.75" x14ac:dyDescent="0.2">
      <c r="A1322" s="14"/>
      <c r="B1322" s="14"/>
      <c r="C1322" s="14"/>
      <c r="D1322" s="16"/>
      <c r="E1322" s="16"/>
      <c r="F1322" s="14"/>
      <c r="G1322" s="14"/>
      <c r="H1322" s="14"/>
      <c r="I1322" s="15"/>
      <c r="J1322" s="77"/>
      <c r="K1322" s="92"/>
    </row>
    <row r="1323" spans="1:11" ht="12.75" x14ac:dyDescent="0.2">
      <c r="A1323" s="14"/>
      <c r="B1323" s="14"/>
      <c r="C1323" s="14"/>
      <c r="D1323" s="16"/>
      <c r="E1323" s="16"/>
      <c r="F1323" s="14"/>
      <c r="G1323" s="14"/>
      <c r="H1323" s="14"/>
      <c r="I1323" s="15"/>
      <c r="J1323" s="77"/>
      <c r="K1323" s="92"/>
    </row>
    <row r="1324" spans="1:11" ht="12.75" x14ac:dyDescent="0.2">
      <c r="A1324" s="14"/>
      <c r="B1324" s="14"/>
      <c r="C1324" s="14"/>
      <c r="D1324" s="16"/>
      <c r="E1324" s="16"/>
      <c r="F1324" s="14"/>
      <c r="G1324" s="14"/>
      <c r="H1324" s="14"/>
      <c r="I1324" s="15"/>
      <c r="J1324" s="77"/>
      <c r="K1324" s="92"/>
    </row>
    <row r="1325" spans="1:11" ht="12.75" x14ac:dyDescent="0.2">
      <c r="A1325" s="14"/>
      <c r="B1325" s="14"/>
      <c r="C1325" s="14"/>
      <c r="D1325" s="16"/>
      <c r="E1325" s="16"/>
      <c r="F1325" s="14"/>
      <c r="G1325" s="14"/>
      <c r="H1325" s="14"/>
      <c r="I1325" s="15"/>
      <c r="J1325" s="77"/>
      <c r="K1325" s="92"/>
    </row>
    <row r="1326" spans="1:11" ht="12.75" x14ac:dyDescent="0.2">
      <c r="A1326" s="14"/>
      <c r="B1326" s="14"/>
      <c r="C1326" s="14"/>
      <c r="D1326" s="16"/>
      <c r="E1326" s="16"/>
      <c r="F1326" s="14"/>
      <c r="G1326" s="14"/>
      <c r="H1326" s="14"/>
      <c r="I1326" s="15"/>
      <c r="J1326" s="77"/>
      <c r="K1326" s="92"/>
    </row>
    <row r="1327" spans="1:11" ht="12.75" x14ac:dyDescent="0.2">
      <c r="A1327" s="14"/>
      <c r="B1327" s="14"/>
      <c r="C1327" s="14"/>
      <c r="D1327" s="16"/>
      <c r="E1327" s="16"/>
      <c r="F1327" s="14"/>
      <c r="G1327" s="14"/>
      <c r="H1327" s="14"/>
      <c r="I1327" s="15"/>
      <c r="J1327" s="77"/>
      <c r="K1327" s="92"/>
    </row>
    <row r="1328" spans="1:11" ht="12.75" x14ac:dyDescent="0.2">
      <c r="A1328" s="14"/>
      <c r="B1328" s="14"/>
      <c r="C1328" s="14"/>
      <c r="D1328" s="16"/>
      <c r="E1328" s="16"/>
      <c r="F1328" s="14"/>
      <c r="G1328" s="14"/>
      <c r="H1328" s="14"/>
      <c r="I1328" s="15"/>
      <c r="J1328" s="77"/>
      <c r="K1328" s="92"/>
    </row>
    <row r="1329" spans="1:11" ht="12.75" x14ac:dyDescent="0.2">
      <c r="A1329" s="14"/>
      <c r="B1329" s="14"/>
      <c r="C1329" s="14"/>
      <c r="D1329" s="16"/>
      <c r="E1329" s="16"/>
      <c r="F1329" s="14"/>
      <c r="G1329" s="14"/>
      <c r="H1329" s="14"/>
      <c r="I1329" s="15"/>
      <c r="J1329" s="77"/>
      <c r="K1329" s="92"/>
    </row>
    <row r="1330" spans="1:11" ht="12.75" x14ac:dyDescent="0.2">
      <c r="A1330" s="14"/>
      <c r="B1330" s="14"/>
      <c r="C1330" s="14"/>
      <c r="D1330" s="16"/>
      <c r="E1330" s="16"/>
      <c r="F1330" s="14"/>
      <c r="G1330" s="14"/>
      <c r="H1330" s="14"/>
      <c r="I1330" s="15"/>
      <c r="J1330" s="77"/>
      <c r="K1330" s="92"/>
    </row>
    <row r="1331" spans="1:11" ht="12.75" x14ac:dyDescent="0.2">
      <c r="A1331" s="14"/>
      <c r="B1331" s="14"/>
      <c r="C1331" s="14"/>
      <c r="D1331" s="16"/>
      <c r="E1331" s="16"/>
      <c r="F1331" s="14"/>
      <c r="G1331" s="14"/>
      <c r="H1331" s="14"/>
      <c r="I1331" s="15"/>
      <c r="J1331" s="77"/>
      <c r="K1331" s="92"/>
    </row>
    <row r="1332" spans="1:11" ht="12.75" x14ac:dyDescent="0.2">
      <c r="A1332" s="14"/>
      <c r="B1332" s="14"/>
      <c r="C1332" s="14"/>
      <c r="D1332" s="16"/>
      <c r="E1332" s="16"/>
      <c r="F1332" s="14"/>
      <c r="G1332" s="14"/>
      <c r="H1332" s="14"/>
      <c r="I1332" s="15"/>
      <c r="J1332" s="77"/>
      <c r="K1332" s="92"/>
    </row>
    <row r="1333" spans="1:11" ht="12.75" x14ac:dyDescent="0.2">
      <c r="A1333" s="14"/>
      <c r="B1333" s="14"/>
      <c r="C1333" s="14"/>
      <c r="D1333" s="16"/>
      <c r="E1333" s="16"/>
      <c r="F1333" s="14"/>
      <c r="G1333" s="14"/>
      <c r="H1333" s="14"/>
      <c r="I1333" s="15"/>
      <c r="J1333" s="77"/>
      <c r="K1333" s="92"/>
    </row>
    <row r="1334" spans="1:11" ht="12.75" x14ac:dyDescent="0.2">
      <c r="A1334" s="14"/>
      <c r="B1334" s="14"/>
      <c r="C1334" s="14"/>
      <c r="D1334" s="16"/>
      <c r="E1334" s="16"/>
      <c r="F1334" s="14"/>
      <c r="G1334" s="14"/>
      <c r="H1334" s="14"/>
      <c r="I1334" s="15"/>
      <c r="J1334" s="77"/>
      <c r="K1334" s="92"/>
    </row>
    <row r="1335" spans="1:11" ht="12.75" x14ac:dyDescent="0.2">
      <c r="A1335" s="14"/>
      <c r="B1335" s="14"/>
      <c r="C1335" s="14"/>
      <c r="D1335" s="16"/>
      <c r="E1335" s="16"/>
      <c r="F1335" s="14"/>
      <c r="G1335" s="14"/>
      <c r="H1335" s="14"/>
      <c r="I1335" s="15"/>
      <c r="J1335" s="77"/>
      <c r="K1335" s="92"/>
    </row>
    <row r="1336" spans="1:11" ht="12.75" x14ac:dyDescent="0.2">
      <c r="A1336" s="14"/>
      <c r="B1336" s="14"/>
      <c r="C1336" s="14"/>
      <c r="D1336" s="16"/>
      <c r="E1336" s="16"/>
      <c r="F1336" s="14"/>
      <c r="G1336" s="14"/>
      <c r="H1336" s="14"/>
      <c r="I1336" s="15"/>
      <c r="J1336" s="77"/>
      <c r="K1336" s="92"/>
    </row>
    <row r="1337" spans="1:11" ht="12.75" x14ac:dyDescent="0.2">
      <c r="A1337" s="14"/>
      <c r="B1337" s="14"/>
      <c r="C1337" s="14"/>
      <c r="D1337" s="16"/>
      <c r="E1337" s="16"/>
      <c r="F1337" s="14"/>
      <c r="G1337" s="14"/>
      <c r="H1337" s="14"/>
      <c r="I1337" s="15"/>
      <c r="J1337" s="77"/>
      <c r="K1337" s="92"/>
    </row>
    <row r="1338" spans="1:11" ht="12.75" x14ac:dyDescent="0.2">
      <c r="A1338" s="14"/>
      <c r="B1338" s="14"/>
      <c r="C1338" s="14"/>
      <c r="D1338" s="16"/>
      <c r="E1338" s="16"/>
      <c r="F1338" s="14"/>
      <c r="G1338" s="14"/>
      <c r="H1338" s="14"/>
      <c r="I1338" s="15"/>
      <c r="J1338" s="77"/>
      <c r="K1338" s="92"/>
    </row>
    <row r="1339" spans="1:11" ht="12.75" x14ac:dyDescent="0.2">
      <c r="A1339" s="14"/>
      <c r="B1339" s="14"/>
      <c r="C1339" s="14"/>
      <c r="D1339" s="16"/>
      <c r="E1339" s="16"/>
      <c r="F1339" s="14"/>
      <c r="G1339" s="14"/>
      <c r="H1339" s="14"/>
      <c r="I1339" s="15"/>
      <c r="J1339" s="77"/>
      <c r="K1339" s="92"/>
    </row>
    <row r="1340" spans="1:11" ht="12.75" x14ac:dyDescent="0.2">
      <c r="A1340" s="14"/>
      <c r="B1340" s="14"/>
      <c r="C1340" s="14"/>
      <c r="D1340" s="16"/>
      <c r="E1340" s="16"/>
      <c r="F1340" s="14"/>
      <c r="G1340" s="14"/>
      <c r="H1340" s="14"/>
      <c r="I1340" s="15"/>
      <c r="J1340" s="77"/>
      <c r="K1340" s="92"/>
    </row>
    <row r="1341" spans="1:11" ht="12.75" x14ac:dyDescent="0.2">
      <c r="A1341" s="14"/>
      <c r="B1341" s="14"/>
      <c r="C1341" s="14"/>
      <c r="D1341" s="16"/>
      <c r="E1341" s="16"/>
      <c r="F1341" s="14"/>
      <c r="G1341" s="14"/>
      <c r="H1341" s="14"/>
      <c r="I1341" s="15"/>
      <c r="J1341" s="77"/>
      <c r="K1341" s="92"/>
    </row>
    <row r="1342" spans="1:11" ht="12.75" x14ac:dyDescent="0.2">
      <c r="A1342" s="14"/>
      <c r="B1342" s="14"/>
      <c r="C1342" s="14"/>
      <c r="D1342" s="16"/>
      <c r="E1342" s="16"/>
      <c r="F1342" s="14"/>
      <c r="G1342" s="14"/>
      <c r="H1342" s="14"/>
      <c r="I1342" s="15"/>
      <c r="J1342" s="77"/>
      <c r="K1342" s="92"/>
    </row>
    <row r="1343" spans="1:11" ht="12.75" x14ac:dyDescent="0.2">
      <c r="A1343" s="14"/>
      <c r="B1343" s="14"/>
      <c r="C1343" s="14"/>
      <c r="D1343" s="16"/>
      <c r="E1343" s="16"/>
      <c r="F1343" s="14"/>
      <c r="G1343" s="14"/>
      <c r="H1343" s="14"/>
      <c r="I1343" s="15"/>
      <c r="J1343" s="77"/>
      <c r="K1343" s="92"/>
    </row>
    <row r="1344" spans="1:11" ht="12.75" x14ac:dyDescent="0.2">
      <c r="A1344" s="14"/>
      <c r="B1344" s="14"/>
      <c r="C1344" s="14"/>
      <c r="D1344" s="16"/>
      <c r="E1344" s="16"/>
      <c r="F1344" s="14"/>
      <c r="G1344" s="14"/>
      <c r="H1344" s="14"/>
      <c r="I1344" s="15"/>
      <c r="J1344" s="77"/>
      <c r="K1344" s="92"/>
    </row>
    <row r="1345" spans="1:11" ht="12.75" x14ac:dyDescent="0.2">
      <c r="A1345" s="14"/>
      <c r="B1345" s="14"/>
      <c r="C1345" s="14"/>
      <c r="D1345" s="16"/>
      <c r="E1345" s="16"/>
      <c r="F1345" s="14"/>
      <c r="G1345" s="14"/>
      <c r="H1345" s="14"/>
      <c r="I1345" s="15"/>
      <c r="J1345" s="77"/>
      <c r="K1345" s="92"/>
    </row>
    <row r="1346" spans="1:11" ht="12.75" x14ac:dyDescent="0.2">
      <c r="A1346" s="14"/>
      <c r="B1346" s="14"/>
      <c r="C1346" s="14"/>
      <c r="D1346" s="16"/>
      <c r="E1346" s="16"/>
      <c r="F1346" s="14"/>
      <c r="G1346" s="14"/>
      <c r="H1346" s="14"/>
      <c r="I1346" s="15"/>
      <c r="J1346" s="77"/>
      <c r="K1346" s="92"/>
    </row>
    <row r="1347" spans="1:11" ht="12.75" x14ac:dyDescent="0.2">
      <c r="A1347" s="14"/>
      <c r="B1347" s="14"/>
      <c r="C1347" s="14"/>
      <c r="D1347" s="16"/>
      <c r="E1347" s="16"/>
      <c r="F1347" s="14"/>
      <c r="G1347" s="14"/>
      <c r="H1347" s="14"/>
      <c r="I1347" s="15"/>
      <c r="J1347" s="77"/>
      <c r="K1347" s="92"/>
    </row>
    <row r="1348" spans="1:11" ht="12.75" x14ac:dyDescent="0.2">
      <c r="A1348" s="14"/>
      <c r="B1348" s="14"/>
      <c r="C1348" s="14"/>
      <c r="D1348" s="16"/>
      <c r="E1348" s="16"/>
      <c r="F1348" s="14"/>
      <c r="G1348" s="14"/>
      <c r="H1348" s="14"/>
      <c r="I1348" s="15"/>
      <c r="J1348" s="77"/>
      <c r="K1348" s="92"/>
    </row>
    <row r="1349" spans="1:11" ht="12.75" x14ac:dyDescent="0.2">
      <c r="A1349" s="14"/>
      <c r="B1349" s="14"/>
      <c r="C1349" s="14"/>
      <c r="D1349" s="16"/>
      <c r="E1349" s="16"/>
      <c r="F1349" s="14"/>
      <c r="G1349" s="14"/>
      <c r="H1349" s="14"/>
      <c r="I1349" s="15"/>
      <c r="J1349" s="77"/>
      <c r="K1349" s="92"/>
    </row>
    <row r="1350" spans="1:11" ht="12.75" x14ac:dyDescent="0.2">
      <c r="A1350" s="14"/>
      <c r="B1350" s="14"/>
      <c r="C1350" s="14"/>
      <c r="D1350" s="16"/>
      <c r="E1350" s="16"/>
      <c r="F1350" s="14"/>
      <c r="G1350" s="14"/>
      <c r="H1350" s="14"/>
      <c r="I1350" s="15"/>
      <c r="J1350" s="77"/>
      <c r="K1350" s="92"/>
    </row>
    <row r="1351" spans="1:11" ht="12.75" x14ac:dyDescent="0.2">
      <c r="A1351" s="14"/>
      <c r="B1351" s="14"/>
      <c r="C1351" s="14"/>
      <c r="D1351" s="16"/>
      <c r="E1351" s="16"/>
      <c r="F1351" s="14"/>
      <c r="G1351" s="14"/>
      <c r="H1351" s="14"/>
      <c r="I1351" s="15"/>
      <c r="J1351" s="77"/>
      <c r="K1351" s="92"/>
    </row>
    <row r="1352" spans="1:11" ht="12.75" x14ac:dyDescent="0.2">
      <c r="A1352" s="14"/>
      <c r="B1352" s="14"/>
      <c r="C1352" s="14"/>
      <c r="D1352" s="16"/>
      <c r="E1352" s="16"/>
      <c r="F1352" s="14"/>
      <c r="G1352" s="14"/>
      <c r="H1352" s="14"/>
      <c r="I1352" s="15"/>
      <c r="J1352" s="77"/>
      <c r="K1352" s="92"/>
    </row>
    <row r="1353" spans="1:11" ht="12.75" x14ac:dyDescent="0.2">
      <c r="A1353" s="14"/>
      <c r="B1353" s="14"/>
      <c r="C1353" s="14"/>
      <c r="D1353" s="16"/>
      <c r="E1353" s="16"/>
      <c r="F1353" s="14"/>
      <c r="G1353" s="14"/>
      <c r="H1353" s="14"/>
      <c r="I1353" s="15"/>
      <c r="J1353" s="77"/>
      <c r="K1353" s="92"/>
    </row>
    <row r="1354" spans="1:11" ht="12.75" x14ac:dyDescent="0.2">
      <c r="A1354" s="14"/>
      <c r="B1354" s="14"/>
      <c r="C1354" s="14"/>
      <c r="D1354" s="16"/>
      <c r="E1354" s="16"/>
      <c r="F1354" s="14"/>
      <c r="G1354" s="14"/>
      <c r="H1354" s="14"/>
      <c r="I1354" s="15"/>
      <c r="J1354" s="77"/>
      <c r="K1354" s="92"/>
    </row>
    <row r="1355" spans="1:11" ht="12.75" x14ac:dyDescent="0.2">
      <c r="A1355" s="14"/>
      <c r="B1355" s="14"/>
      <c r="C1355" s="14"/>
      <c r="D1355" s="16"/>
      <c r="E1355" s="16"/>
      <c r="F1355" s="14"/>
      <c r="G1355" s="14"/>
      <c r="H1355" s="14"/>
      <c r="I1355" s="15"/>
      <c r="J1355" s="77"/>
      <c r="K1355" s="92"/>
    </row>
    <row r="1356" spans="1:11" ht="12.75" x14ac:dyDescent="0.2">
      <c r="A1356" s="14"/>
      <c r="B1356" s="14"/>
      <c r="C1356" s="14"/>
      <c r="D1356" s="16"/>
      <c r="E1356" s="16"/>
      <c r="F1356" s="14"/>
      <c r="G1356" s="14"/>
      <c r="H1356" s="14"/>
      <c r="I1356" s="15"/>
      <c r="J1356" s="77"/>
      <c r="K1356" s="92"/>
    </row>
    <row r="1357" spans="1:11" ht="12.75" x14ac:dyDescent="0.2">
      <c r="A1357" s="14"/>
      <c r="B1357" s="14"/>
      <c r="C1357" s="14"/>
      <c r="D1357" s="16"/>
      <c r="E1357" s="16"/>
      <c r="F1357" s="14"/>
      <c r="G1357" s="14"/>
      <c r="H1357" s="14"/>
      <c r="I1357" s="15"/>
      <c r="J1357" s="77"/>
      <c r="K1357" s="92"/>
    </row>
    <row r="1358" spans="1:11" ht="12.75" x14ac:dyDescent="0.2">
      <c r="A1358" s="14"/>
      <c r="B1358" s="14"/>
      <c r="C1358" s="14"/>
      <c r="D1358" s="16"/>
      <c r="E1358" s="16"/>
      <c r="F1358" s="14"/>
      <c r="G1358" s="14"/>
      <c r="H1358" s="14"/>
      <c r="I1358" s="15"/>
      <c r="J1358" s="77"/>
      <c r="K1358" s="92"/>
    </row>
    <row r="1359" spans="1:11" ht="12.75" x14ac:dyDescent="0.2">
      <c r="A1359" s="14"/>
      <c r="B1359" s="14"/>
      <c r="C1359" s="14"/>
      <c r="D1359" s="16"/>
      <c r="E1359" s="16"/>
      <c r="F1359" s="14"/>
      <c r="G1359" s="14"/>
      <c r="H1359" s="14"/>
      <c r="I1359" s="15"/>
      <c r="J1359" s="77"/>
      <c r="K1359" s="92"/>
    </row>
    <row r="1360" spans="1:11" ht="12.75" x14ac:dyDescent="0.2">
      <c r="A1360" s="14"/>
      <c r="B1360" s="14"/>
      <c r="C1360" s="14"/>
      <c r="D1360" s="16"/>
      <c r="E1360" s="16"/>
      <c r="F1360" s="14"/>
      <c r="G1360" s="14"/>
      <c r="H1360" s="14"/>
      <c r="I1360" s="15"/>
      <c r="J1360" s="77"/>
      <c r="K1360" s="92"/>
    </row>
    <row r="1361" spans="1:11" ht="12.75" x14ac:dyDescent="0.2">
      <c r="A1361" s="14"/>
      <c r="B1361" s="14"/>
      <c r="C1361" s="14"/>
      <c r="D1361" s="16"/>
      <c r="E1361" s="16"/>
      <c r="F1361" s="14"/>
      <c r="G1361" s="14"/>
      <c r="H1361" s="14"/>
      <c r="I1361" s="15"/>
      <c r="J1361" s="77"/>
      <c r="K1361" s="92"/>
    </row>
    <row r="1362" spans="1:11" ht="12.75" x14ac:dyDescent="0.2">
      <c r="A1362" s="14"/>
      <c r="B1362" s="14"/>
      <c r="C1362" s="14"/>
      <c r="D1362" s="16"/>
      <c r="E1362" s="16"/>
      <c r="F1362" s="14"/>
      <c r="G1362" s="14"/>
      <c r="H1362" s="14"/>
      <c r="I1362" s="15"/>
      <c r="J1362" s="77"/>
      <c r="K1362" s="92"/>
    </row>
    <row r="1363" spans="1:11" ht="12.75" x14ac:dyDescent="0.2">
      <c r="A1363" s="14"/>
      <c r="B1363" s="14"/>
      <c r="C1363" s="14"/>
      <c r="D1363" s="16"/>
      <c r="E1363" s="16"/>
      <c r="F1363" s="14"/>
      <c r="G1363" s="14"/>
      <c r="H1363" s="14"/>
      <c r="I1363" s="15"/>
      <c r="J1363" s="77"/>
      <c r="K1363" s="92"/>
    </row>
    <row r="1364" spans="1:11" ht="12.75" x14ac:dyDescent="0.2">
      <c r="A1364" s="14"/>
      <c r="B1364" s="14"/>
      <c r="C1364" s="14"/>
      <c r="D1364" s="16"/>
      <c r="E1364" s="16"/>
      <c r="F1364" s="14"/>
      <c r="G1364" s="14"/>
      <c r="H1364" s="14"/>
      <c r="I1364" s="15"/>
      <c r="J1364" s="77"/>
      <c r="K1364" s="92"/>
    </row>
    <row r="1365" spans="1:11" ht="12.75" x14ac:dyDescent="0.2">
      <c r="A1365" s="14"/>
      <c r="B1365" s="14"/>
      <c r="C1365" s="14"/>
      <c r="D1365" s="16"/>
      <c r="E1365" s="16"/>
      <c r="F1365" s="14"/>
      <c r="G1365" s="14"/>
      <c r="H1365" s="14"/>
      <c r="I1365" s="15"/>
      <c r="J1365" s="77"/>
      <c r="K1365" s="92"/>
    </row>
    <row r="1366" spans="1:11" ht="12.75" x14ac:dyDescent="0.2">
      <c r="A1366" s="14"/>
      <c r="B1366" s="14"/>
      <c r="C1366" s="14"/>
      <c r="D1366" s="16"/>
      <c r="E1366" s="16"/>
      <c r="F1366" s="14"/>
      <c r="G1366" s="14"/>
      <c r="H1366" s="14"/>
      <c r="I1366" s="15"/>
      <c r="J1366" s="77"/>
      <c r="K1366" s="92"/>
    </row>
    <row r="1367" spans="1:11" ht="12.75" x14ac:dyDescent="0.2">
      <c r="A1367" s="14"/>
      <c r="B1367" s="14"/>
      <c r="C1367" s="14"/>
      <c r="D1367" s="16"/>
      <c r="E1367" s="16"/>
      <c r="F1367" s="14"/>
      <c r="G1367" s="14"/>
      <c r="H1367" s="14"/>
      <c r="I1367" s="15"/>
      <c r="J1367" s="77"/>
      <c r="K1367" s="92"/>
    </row>
    <row r="1368" spans="1:11" ht="12.75" x14ac:dyDescent="0.2">
      <c r="A1368" s="14"/>
      <c r="B1368" s="14"/>
      <c r="C1368" s="14"/>
      <c r="D1368" s="16"/>
      <c r="E1368" s="16"/>
      <c r="F1368" s="14"/>
      <c r="G1368" s="14"/>
      <c r="H1368" s="14"/>
      <c r="I1368" s="15"/>
      <c r="J1368" s="77"/>
      <c r="K1368" s="92"/>
    </row>
    <row r="1369" spans="1:11" ht="12.75" x14ac:dyDescent="0.2">
      <c r="A1369" s="14"/>
      <c r="B1369" s="14"/>
      <c r="C1369" s="14"/>
      <c r="D1369" s="16"/>
      <c r="E1369" s="16"/>
      <c r="F1369" s="14"/>
      <c r="G1369" s="14"/>
      <c r="H1369" s="14"/>
      <c r="I1369" s="15"/>
      <c r="J1369" s="77"/>
      <c r="K1369" s="92"/>
    </row>
    <row r="1370" spans="1:11" ht="12.75" x14ac:dyDescent="0.2">
      <c r="A1370" s="14"/>
      <c r="B1370" s="14"/>
      <c r="C1370" s="14"/>
      <c r="D1370" s="16"/>
      <c r="E1370" s="16"/>
      <c r="F1370" s="14"/>
      <c r="G1370" s="14"/>
      <c r="H1370" s="14"/>
      <c r="I1370" s="15"/>
      <c r="J1370" s="77"/>
      <c r="K1370" s="92"/>
    </row>
    <row r="1371" spans="1:11" ht="12.75" x14ac:dyDescent="0.2">
      <c r="A1371" s="14"/>
      <c r="B1371" s="14"/>
      <c r="C1371" s="14"/>
      <c r="D1371" s="16"/>
      <c r="E1371" s="16"/>
      <c r="F1371" s="14"/>
      <c r="G1371" s="14"/>
      <c r="H1371" s="14"/>
      <c r="I1371" s="15"/>
      <c r="J1371" s="77"/>
      <c r="K1371" s="92"/>
    </row>
    <row r="1372" spans="1:11" ht="12.75" x14ac:dyDescent="0.2">
      <c r="A1372" s="14"/>
      <c r="B1372" s="14"/>
      <c r="C1372" s="14"/>
      <c r="D1372" s="16"/>
      <c r="E1372" s="16"/>
      <c r="F1372" s="14"/>
      <c r="G1372" s="14"/>
      <c r="H1372" s="14"/>
      <c r="I1372" s="15"/>
      <c r="J1372" s="77"/>
      <c r="K1372" s="92"/>
    </row>
    <row r="1373" spans="1:11" ht="12.75" x14ac:dyDescent="0.2">
      <c r="A1373" s="14"/>
      <c r="B1373" s="14"/>
      <c r="C1373" s="14"/>
      <c r="D1373" s="16"/>
      <c r="E1373" s="16"/>
      <c r="F1373" s="14"/>
      <c r="G1373" s="14"/>
      <c r="H1373" s="14"/>
      <c r="I1373" s="15"/>
      <c r="J1373" s="77"/>
      <c r="K1373" s="92"/>
    </row>
    <row r="1374" spans="1:11" ht="12.75" x14ac:dyDescent="0.2">
      <c r="A1374" s="14"/>
      <c r="B1374" s="14"/>
      <c r="C1374" s="14"/>
      <c r="D1374" s="16"/>
      <c r="E1374" s="16"/>
      <c r="F1374" s="14"/>
      <c r="G1374" s="14"/>
      <c r="H1374" s="14"/>
      <c r="I1374" s="15"/>
      <c r="J1374" s="77"/>
      <c r="K1374" s="92"/>
    </row>
    <row r="1375" spans="1:11" ht="12.75" x14ac:dyDescent="0.2">
      <c r="A1375" s="14"/>
      <c r="B1375" s="14"/>
      <c r="C1375" s="14"/>
      <c r="D1375" s="16"/>
      <c r="E1375" s="16"/>
      <c r="F1375" s="14"/>
      <c r="G1375" s="14"/>
      <c r="H1375" s="14"/>
      <c r="I1375" s="15"/>
      <c r="J1375" s="77"/>
      <c r="K1375" s="92"/>
    </row>
    <row r="1376" spans="1:11" ht="12.75" x14ac:dyDescent="0.2">
      <c r="A1376" s="14"/>
      <c r="B1376" s="14"/>
      <c r="C1376" s="14"/>
      <c r="D1376" s="16"/>
      <c r="E1376" s="16"/>
      <c r="F1376" s="14"/>
      <c r="G1376" s="14"/>
      <c r="H1376" s="14"/>
      <c r="I1376" s="15"/>
      <c r="J1376" s="77"/>
      <c r="K1376" s="92"/>
    </row>
    <row r="1377" spans="1:11" ht="12.75" x14ac:dyDescent="0.2">
      <c r="A1377" s="14"/>
      <c r="B1377" s="14"/>
      <c r="C1377" s="14"/>
      <c r="D1377" s="16"/>
      <c r="E1377" s="16"/>
      <c r="F1377" s="14"/>
      <c r="G1377" s="14"/>
      <c r="H1377" s="14"/>
      <c r="I1377" s="15"/>
      <c r="J1377" s="77"/>
      <c r="K1377" s="92"/>
    </row>
    <row r="1378" spans="1:11" ht="12.75" x14ac:dyDescent="0.2">
      <c r="A1378" s="14"/>
      <c r="B1378" s="14"/>
      <c r="C1378" s="14"/>
      <c r="D1378" s="16"/>
      <c r="E1378" s="16"/>
      <c r="F1378" s="14"/>
      <c r="G1378" s="14"/>
      <c r="H1378" s="14"/>
      <c r="I1378" s="15"/>
      <c r="J1378" s="77"/>
      <c r="K1378" s="92"/>
    </row>
    <row r="1379" spans="1:11" ht="12.75" x14ac:dyDescent="0.2">
      <c r="A1379" s="14"/>
      <c r="B1379" s="14"/>
      <c r="C1379" s="14"/>
      <c r="D1379" s="16"/>
      <c r="E1379" s="16"/>
      <c r="F1379" s="14"/>
      <c r="G1379" s="14"/>
      <c r="H1379" s="14"/>
      <c r="I1379" s="15"/>
      <c r="J1379" s="77"/>
      <c r="K1379" s="92"/>
    </row>
    <row r="1380" spans="1:11" ht="12.75" x14ac:dyDescent="0.2">
      <c r="A1380" s="14"/>
      <c r="B1380" s="14"/>
      <c r="C1380" s="14"/>
      <c r="D1380" s="16"/>
      <c r="E1380" s="16"/>
      <c r="F1380" s="14"/>
      <c r="G1380" s="14"/>
      <c r="H1380" s="14"/>
      <c r="I1380" s="15"/>
      <c r="J1380" s="77"/>
      <c r="K1380" s="92"/>
    </row>
    <row r="1381" spans="1:11" ht="12.75" x14ac:dyDescent="0.2">
      <c r="A1381" s="14"/>
      <c r="B1381" s="14"/>
      <c r="C1381" s="14"/>
      <c r="D1381" s="16"/>
      <c r="E1381" s="16"/>
      <c r="F1381" s="14"/>
      <c r="G1381" s="14"/>
      <c r="H1381" s="14"/>
      <c r="I1381" s="15"/>
      <c r="J1381" s="77"/>
      <c r="K1381" s="92"/>
    </row>
    <row r="1382" spans="1:11" ht="12.75" x14ac:dyDescent="0.2">
      <c r="A1382" s="14"/>
      <c r="B1382" s="14"/>
      <c r="C1382" s="14"/>
      <c r="D1382" s="16"/>
      <c r="E1382" s="16"/>
      <c r="F1382" s="14"/>
      <c r="G1382" s="14"/>
      <c r="H1382" s="14"/>
      <c r="I1382" s="15"/>
      <c r="J1382" s="77"/>
      <c r="K1382" s="92"/>
    </row>
    <row r="1383" spans="1:11" ht="12.75" x14ac:dyDescent="0.2">
      <c r="A1383" s="14"/>
      <c r="B1383" s="14"/>
      <c r="C1383" s="14"/>
      <c r="D1383" s="16"/>
      <c r="E1383" s="16"/>
      <c r="F1383" s="14"/>
      <c r="G1383" s="14"/>
      <c r="H1383" s="14"/>
      <c r="I1383" s="15"/>
      <c r="J1383" s="77"/>
      <c r="K1383" s="92"/>
    </row>
    <row r="1384" spans="1:11" ht="12.75" x14ac:dyDescent="0.2">
      <c r="A1384" s="14"/>
      <c r="B1384" s="14"/>
      <c r="C1384" s="14"/>
      <c r="D1384" s="16"/>
      <c r="E1384" s="16"/>
      <c r="F1384" s="14"/>
      <c r="G1384" s="14"/>
      <c r="H1384" s="14"/>
      <c r="I1384" s="15"/>
      <c r="J1384" s="77"/>
      <c r="K1384" s="92"/>
    </row>
    <row r="1385" spans="1:11" ht="12.75" x14ac:dyDescent="0.2">
      <c r="A1385" s="14"/>
      <c r="B1385" s="14"/>
      <c r="C1385" s="14"/>
      <c r="D1385" s="16"/>
      <c r="E1385" s="16"/>
      <c r="F1385" s="14"/>
      <c r="G1385" s="14"/>
      <c r="H1385" s="14"/>
      <c r="I1385" s="15"/>
      <c r="J1385" s="77"/>
      <c r="K1385" s="92"/>
    </row>
    <row r="1386" spans="1:11" ht="12.75" x14ac:dyDescent="0.2">
      <c r="A1386" s="14"/>
      <c r="B1386" s="14"/>
      <c r="C1386" s="14"/>
      <c r="D1386" s="16"/>
      <c r="E1386" s="16"/>
      <c r="F1386" s="14"/>
      <c r="G1386" s="14"/>
      <c r="H1386" s="14"/>
      <c r="I1386" s="15"/>
      <c r="J1386" s="77"/>
      <c r="K1386" s="92"/>
    </row>
    <row r="1387" spans="1:11" ht="12.75" x14ac:dyDescent="0.2">
      <c r="A1387" s="14"/>
      <c r="B1387" s="14"/>
      <c r="C1387" s="14"/>
      <c r="D1387" s="16"/>
      <c r="E1387" s="16"/>
      <c r="F1387" s="14"/>
      <c r="G1387" s="14"/>
      <c r="H1387" s="14"/>
      <c r="I1387" s="15"/>
      <c r="J1387" s="77"/>
      <c r="K1387" s="92"/>
    </row>
    <row r="1388" spans="1:11" ht="12.75" x14ac:dyDescent="0.2">
      <c r="A1388" s="14"/>
      <c r="B1388" s="14"/>
      <c r="C1388" s="14"/>
      <c r="D1388" s="16"/>
      <c r="E1388" s="16"/>
      <c r="F1388" s="14"/>
      <c r="G1388" s="14"/>
      <c r="H1388" s="14"/>
      <c r="I1388" s="15"/>
      <c r="J1388" s="77"/>
      <c r="K1388" s="92"/>
    </row>
    <row r="1389" spans="1:11" ht="12.75" x14ac:dyDescent="0.2">
      <c r="A1389" s="14"/>
      <c r="B1389" s="14"/>
      <c r="C1389" s="14"/>
      <c r="D1389" s="16"/>
      <c r="E1389" s="16"/>
      <c r="F1389" s="14"/>
      <c r="G1389" s="14"/>
      <c r="H1389" s="14"/>
      <c r="I1389" s="15"/>
      <c r="J1389" s="77"/>
      <c r="K1389" s="92"/>
    </row>
    <row r="1390" spans="1:11" ht="12.75" x14ac:dyDescent="0.2">
      <c r="A1390" s="14"/>
      <c r="B1390" s="14"/>
      <c r="C1390" s="14"/>
      <c r="D1390" s="16"/>
      <c r="E1390" s="16"/>
      <c r="F1390" s="14"/>
      <c r="G1390" s="14"/>
      <c r="H1390" s="14"/>
      <c r="I1390" s="15"/>
      <c r="J1390" s="77"/>
      <c r="K1390" s="92"/>
    </row>
    <row r="1391" spans="1:11" ht="12.75" x14ac:dyDescent="0.2">
      <c r="A1391" s="14"/>
      <c r="B1391" s="14"/>
      <c r="C1391" s="14"/>
      <c r="D1391" s="16"/>
      <c r="E1391" s="16"/>
      <c r="F1391" s="14"/>
      <c r="G1391" s="14"/>
      <c r="H1391" s="14"/>
      <c r="I1391" s="15"/>
      <c r="J1391" s="77"/>
      <c r="K1391" s="92"/>
    </row>
    <row r="1392" spans="1:11" ht="12.75" x14ac:dyDescent="0.2">
      <c r="A1392" s="14"/>
      <c r="B1392" s="14"/>
      <c r="C1392" s="14"/>
      <c r="D1392" s="16"/>
      <c r="E1392" s="16"/>
      <c r="F1392" s="14"/>
      <c r="G1392" s="14"/>
      <c r="H1392" s="14"/>
      <c r="I1392" s="15"/>
      <c r="J1392" s="77"/>
      <c r="K1392" s="92"/>
    </row>
    <row r="1393" spans="1:11" ht="12.75" x14ac:dyDescent="0.2">
      <c r="A1393" s="14"/>
      <c r="B1393" s="14"/>
      <c r="C1393" s="14"/>
      <c r="D1393" s="16"/>
      <c r="E1393" s="16"/>
      <c r="F1393" s="14"/>
      <c r="G1393" s="14"/>
      <c r="H1393" s="14"/>
      <c r="I1393" s="15"/>
      <c r="J1393" s="77"/>
      <c r="K1393" s="92"/>
    </row>
    <row r="1394" spans="1:11" ht="12.75" x14ac:dyDescent="0.2">
      <c r="A1394" s="14"/>
      <c r="B1394" s="14"/>
      <c r="C1394" s="14"/>
      <c r="D1394" s="16"/>
      <c r="E1394" s="16"/>
      <c r="F1394" s="14"/>
      <c r="G1394" s="14"/>
      <c r="H1394" s="14"/>
      <c r="I1394" s="15"/>
      <c r="J1394" s="77"/>
      <c r="K1394" s="92"/>
    </row>
    <row r="1395" spans="1:11" ht="12.75" x14ac:dyDescent="0.2">
      <c r="A1395" s="14"/>
      <c r="B1395" s="14"/>
      <c r="C1395" s="14"/>
      <c r="D1395" s="16"/>
      <c r="E1395" s="16"/>
      <c r="F1395" s="14"/>
      <c r="G1395" s="14"/>
      <c r="H1395" s="14"/>
      <c r="I1395" s="15"/>
      <c r="J1395" s="77"/>
      <c r="K1395" s="92"/>
    </row>
    <row r="1396" spans="1:11" ht="12.75" x14ac:dyDescent="0.2">
      <c r="A1396" s="14"/>
      <c r="B1396" s="14"/>
      <c r="C1396" s="14"/>
      <c r="D1396" s="16"/>
      <c r="E1396" s="16"/>
      <c r="F1396" s="14"/>
      <c r="G1396" s="14"/>
      <c r="H1396" s="14"/>
      <c r="I1396" s="15"/>
      <c r="J1396" s="77"/>
      <c r="K1396" s="92"/>
    </row>
    <row r="1397" spans="1:11" ht="12.75" x14ac:dyDescent="0.2">
      <c r="A1397" s="14"/>
      <c r="B1397" s="14"/>
      <c r="C1397" s="14"/>
      <c r="D1397" s="16"/>
      <c r="E1397" s="16"/>
      <c r="F1397" s="14"/>
      <c r="G1397" s="14"/>
      <c r="H1397" s="14"/>
      <c r="I1397" s="15"/>
      <c r="J1397" s="77"/>
      <c r="K1397" s="92"/>
    </row>
    <row r="1398" spans="1:11" ht="12.75" x14ac:dyDescent="0.2">
      <c r="A1398" s="14"/>
      <c r="B1398" s="14"/>
      <c r="C1398" s="14"/>
      <c r="D1398" s="16"/>
      <c r="E1398" s="16"/>
      <c r="F1398" s="14"/>
      <c r="G1398" s="14"/>
      <c r="H1398" s="14"/>
      <c r="I1398" s="15"/>
      <c r="J1398" s="77"/>
      <c r="K1398" s="92"/>
    </row>
    <row r="1399" spans="1:11" ht="12.75" x14ac:dyDescent="0.2">
      <c r="A1399" s="14"/>
      <c r="B1399" s="14"/>
      <c r="C1399" s="14"/>
      <c r="D1399" s="16"/>
      <c r="E1399" s="16"/>
      <c r="F1399" s="14"/>
      <c r="G1399" s="14"/>
      <c r="H1399" s="14"/>
      <c r="I1399" s="15"/>
      <c r="J1399" s="77"/>
      <c r="K1399" s="92"/>
    </row>
    <row r="1400" spans="1:11" ht="12.75" x14ac:dyDescent="0.2">
      <c r="A1400" s="14"/>
      <c r="B1400" s="14"/>
      <c r="C1400" s="14"/>
      <c r="D1400" s="16"/>
      <c r="E1400" s="16"/>
      <c r="F1400" s="14"/>
      <c r="G1400" s="14"/>
      <c r="H1400" s="14"/>
      <c r="I1400" s="15"/>
      <c r="J1400" s="77"/>
      <c r="K1400" s="92"/>
    </row>
    <row r="1401" spans="1:11" ht="12.75" x14ac:dyDescent="0.2">
      <c r="A1401" s="14"/>
      <c r="B1401" s="14"/>
      <c r="C1401" s="14"/>
      <c r="D1401" s="16"/>
      <c r="E1401" s="16"/>
      <c r="F1401" s="14"/>
      <c r="G1401" s="14"/>
      <c r="H1401" s="14"/>
      <c r="I1401" s="15"/>
      <c r="J1401" s="77"/>
      <c r="K1401" s="92"/>
    </row>
    <row r="1402" spans="1:11" ht="12.75" x14ac:dyDescent="0.2">
      <c r="A1402" s="14"/>
      <c r="B1402" s="14"/>
      <c r="C1402" s="14"/>
      <c r="D1402" s="16"/>
      <c r="E1402" s="16"/>
      <c r="F1402" s="14"/>
      <c r="G1402" s="14"/>
      <c r="H1402" s="14"/>
      <c r="I1402" s="15"/>
      <c r="J1402" s="77"/>
      <c r="K1402" s="92"/>
    </row>
    <row r="1403" spans="1:11" ht="12.75" x14ac:dyDescent="0.2">
      <c r="A1403" s="14"/>
      <c r="B1403" s="14"/>
      <c r="C1403" s="14"/>
      <c r="D1403" s="16"/>
      <c r="E1403" s="16"/>
      <c r="F1403" s="14"/>
      <c r="G1403" s="14"/>
      <c r="H1403" s="14"/>
      <c r="I1403" s="15"/>
      <c r="J1403" s="77"/>
      <c r="K1403" s="92"/>
    </row>
    <row r="1404" spans="1:11" ht="12.75" x14ac:dyDescent="0.2">
      <c r="A1404" s="14"/>
      <c r="B1404" s="14"/>
      <c r="C1404" s="14"/>
      <c r="D1404" s="16"/>
      <c r="E1404" s="16"/>
      <c r="F1404" s="14"/>
      <c r="G1404" s="14"/>
      <c r="H1404" s="14"/>
      <c r="I1404" s="15"/>
      <c r="J1404" s="77"/>
      <c r="K1404" s="92"/>
    </row>
    <row r="1405" spans="1:11" ht="12.75" x14ac:dyDescent="0.2">
      <c r="A1405" s="14"/>
      <c r="B1405" s="14"/>
      <c r="C1405" s="14"/>
      <c r="D1405" s="16"/>
      <c r="E1405" s="16"/>
      <c r="F1405" s="14"/>
      <c r="G1405" s="14"/>
      <c r="H1405" s="14"/>
      <c r="I1405" s="15"/>
      <c r="J1405" s="77"/>
      <c r="K1405" s="92"/>
    </row>
    <row r="1406" spans="1:11" ht="12.75" x14ac:dyDescent="0.2">
      <c r="A1406" s="14"/>
      <c r="B1406" s="14"/>
      <c r="C1406" s="14"/>
      <c r="D1406" s="16"/>
      <c r="E1406" s="16"/>
      <c r="F1406" s="14"/>
      <c r="G1406" s="14"/>
      <c r="H1406" s="14"/>
      <c r="I1406" s="15"/>
      <c r="J1406" s="77"/>
      <c r="K1406" s="92"/>
    </row>
    <row r="1407" spans="1:11" ht="12.75" x14ac:dyDescent="0.2">
      <c r="A1407" s="14"/>
      <c r="B1407" s="14"/>
      <c r="C1407" s="14"/>
      <c r="D1407" s="16"/>
      <c r="E1407" s="16"/>
      <c r="F1407" s="14"/>
      <c r="G1407" s="14"/>
      <c r="H1407" s="14"/>
      <c r="I1407" s="15"/>
      <c r="J1407" s="77"/>
      <c r="K1407" s="92"/>
    </row>
    <row r="1408" spans="1:11" ht="12.75" x14ac:dyDescent="0.2">
      <c r="A1408" s="14"/>
      <c r="B1408" s="14"/>
      <c r="C1408" s="14"/>
      <c r="D1408" s="16"/>
      <c r="E1408" s="16"/>
      <c r="F1408" s="14"/>
      <c r="G1408" s="14"/>
      <c r="H1408" s="14"/>
      <c r="I1408" s="15"/>
      <c r="J1408" s="77"/>
      <c r="K1408" s="92"/>
    </row>
    <row r="1409" spans="1:11" ht="12.75" x14ac:dyDescent="0.2">
      <c r="A1409" s="14"/>
      <c r="B1409" s="14"/>
      <c r="C1409" s="14"/>
      <c r="D1409" s="16"/>
      <c r="E1409" s="16"/>
      <c r="F1409" s="14"/>
      <c r="G1409" s="14"/>
      <c r="H1409" s="14"/>
      <c r="I1409" s="15"/>
      <c r="J1409" s="77"/>
      <c r="K1409" s="92"/>
    </row>
    <row r="1410" spans="1:11" ht="12.75" x14ac:dyDescent="0.2">
      <c r="A1410" s="14"/>
      <c r="B1410" s="14"/>
      <c r="C1410" s="14"/>
      <c r="D1410" s="16"/>
      <c r="E1410" s="16"/>
      <c r="F1410" s="14"/>
      <c r="G1410" s="14"/>
      <c r="H1410" s="14"/>
      <c r="I1410" s="15"/>
      <c r="J1410" s="77"/>
      <c r="K1410" s="92"/>
    </row>
    <row r="1411" spans="1:11" ht="12.75" x14ac:dyDescent="0.2">
      <c r="A1411" s="14"/>
      <c r="B1411" s="14"/>
      <c r="C1411" s="14"/>
      <c r="D1411" s="16"/>
      <c r="E1411" s="16"/>
      <c r="F1411" s="14"/>
      <c r="G1411" s="14"/>
      <c r="H1411" s="14"/>
      <c r="I1411" s="15"/>
      <c r="J1411" s="77"/>
      <c r="K1411" s="92"/>
    </row>
    <row r="1412" spans="1:11" ht="12.75" x14ac:dyDescent="0.2">
      <c r="A1412" s="14"/>
      <c r="B1412" s="14"/>
      <c r="C1412" s="14"/>
      <c r="D1412" s="16"/>
      <c r="E1412" s="16"/>
      <c r="F1412" s="14"/>
      <c r="G1412" s="14"/>
      <c r="H1412" s="14"/>
      <c r="I1412" s="15"/>
      <c r="J1412" s="77"/>
      <c r="K1412" s="92"/>
    </row>
    <row r="1413" spans="1:11" ht="12.75" x14ac:dyDescent="0.2">
      <c r="A1413" s="14"/>
      <c r="B1413" s="14"/>
      <c r="C1413" s="14"/>
      <c r="D1413" s="16"/>
      <c r="E1413" s="16"/>
      <c r="F1413" s="14"/>
      <c r="G1413" s="14"/>
      <c r="H1413" s="14"/>
      <c r="I1413" s="15"/>
      <c r="J1413" s="77"/>
      <c r="K1413" s="92"/>
    </row>
    <row r="1414" spans="1:11" ht="12.75" x14ac:dyDescent="0.2">
      <c r="A1414" s="14"/>
      <c r="B1414" s="14"/>
      <c r="C1414" s="14"/>
      <c r="D1414" s="16"/>
      <c r="E1414" s="16"/>
      <c r="F1414" s="14"/>
      <c r="G1414" s="14"/>
      <c r="H1414" s="14"/>
      <c r="I1414" s="15"/>
      <c r="J1414" s="77"/>
      <c r="K1414" s="92"/>
    </row>
    <row r="1415" spans="1:11" ht="12.75" x14ac:dyDescent="0.2">
      <c r="A1415" s="14"/>
      <c r="B1415" s="14"/>
      <c r="C1415" s="14"/>
      <c r="D1415" s="16"/>
      <c r="E1415" s="16"/>
      <c r="F1415" s="14"/>
      <c r="G1415" s="14"/>
      <c r="H1415" s="14"/>
      <c r="I1415" s="15"/>
      <c r="J1415" s="77"/>
      <c r="K1415" s="92"/>
    </row>
    <row r="1416" spans="1:11" ht="12.75" x14ac:dyDescent="0.2">
      <c r="A1416" s="14"/>
      <c r="B1416" s="14"/>
      <c r="C1416" s="14"/>
      <c r="D1416" s="16"/>
      <c r="E1416" s="16"/>
      <c r="F1416" s="14"/>
      <c r="G1416" s="14"/>
      <c r="H1416" s="14"/>
      <c r="I1416" s="15"/>
      <c r="J1416" s="77"/>
      <c r="K1416" s="92"/>
    </row>
    <row r="1417" spans="1:11" ht="12.75" x14ac:dyDescent="0.2">
      <c r="A1417" s="14"/>
      <c r="B1417" s="14"/>
      <c r="C1417" s="14"/>
      <c r="D1417" s="16"/>
      <c r="E1417" s="16"/>
      <c r="F1417" s="14"/>
      <c r="G1417" s="14"/>
      <c r="H1417" s="14"/>
      <c r="I1417" s="15"/>
      <c r="J1417" s="77"/>
      <c r="K1417" s="92"/>
    </row>
    <row r="1418" spans="1:11" ht="12.75" x14ac:dyDescent="0.2">
      <c r="A1418" s="14"/>
      <c r="B1418" s="14"/>
      <c r="C1418" s="14"/>
      <c r="D1418" s="16"/>
      <c r="E1418" s="16"/>
      <c r="F1418" s="14"/>
      <c r="G1418" s="14"/>
      <c r="H1418" s="14"/>
      <c r="I1418" s="15"/>
      <c r="J1418" s="77"/>
      <c r="K1418" s="92"/>
    </row>
    <row r="1419" spans="1:11" ht="12.75" x14ac:dyDescent="0.2">
      <c r="A1419" s="14"/>
      <c r="B1419" s="14"/>
      <c r="C1419" s="14"/>
      <c r="D1419" s="16"/>
      <c r="E1419" s="16"/>
      <c r="F1419" s="14"/>
      <c r="G1419" s="14"/>
      <c r="H1419" s="14"/>
      <c r="I1419" s="15"/>
      <c r="J1419" s="77"/>
      <c r="K1419" s="92"/>
    </row>
    <row r="1420" spans="1:11" ht="12.75" x14ac:dyDescent="0.2">
      <c r="A1420" s="14"/>
      <c r="B1420" s="14"/>
      <c r="C1420" s="14"/>
      <c r="D1420" s="16"/>
      <c r="E1420" s="16"/>
      <c r="F1420" s="14"/>
      <c r="G1420" s="14"/>
      <c r="H1420" s="14"/>
      <c r="I1420" s="15"/>
      <c r="J1420" s="77"/>
      <c r="K1420" s="92"/>
    </row>
    <row r="1421" spans="1:11" ht="12.75" x14ac:dyDescent="0.2">
      <c r="A1421" s="14"/>
      <c r="B1421" s="14"/>
      <c r="C1421" s="14"/>
      <c r="D1421" s="16"/>
      <c r="E1421" s="16"/>
      <c r="F1421" s="14"/>
      <c r="G1421" s="14"/>
      <c r="H1421" s="14"/>
      <c r="I1421" s="15"/>
      <c r="J1421" s="77"/>
      <c r="K1421" s="92"/>
    </row>
    <row r="1422" spans="1:11" ht="12.75" x14ac:dyDescent="0.2">
      <c r="A1422" s="14"/>
      <c r="B1422" s="14"/>
      <c r="C1422" s="14"/>
      <c r="D1422" s="16"/>
      <c r="E1422" s="16"/>
      <c r="F1422" s="14"/>
      <c r="G1422" s="14"/>
      <c r="H1422" s="14"/>
      <c r="I1422" s="15"/>
      <c r="J1422" s="77"/>
      <c r="K1422" s="92"/>
    </row>
    <row r="1423" spans="1:11" ht="12.75" x14ac:dyDescent="0.2">
      <c r="A1423" s="14"/>
      <c r="B1423" s="14"/>
      <c r="C1423" s="14"/>
      <c r="D1423" s="16"/>
      <c r="E1423" s="16"/>
      <c r="F1423" s="14"/>
      <c r="G1423" s="14"/>
      <c r="H1423" s="14"/>
      <c r="I1423" s="15"/>
      <c r="J1423" s="77"/>
      <c r="K1423" s="92"/>
    </row>
    <row r="1424" spans="1:11" ht="12.75" x14ac:dyDescent="0.2">
      <c r="A1424" s="14"/>
      <c r="B1424" s="14"/>
      <c r="C1424" s="14"/>
      <c r="D1424" s="16"/>
      <c r="E1424" s="16"/>
      <c r="F1424" s="14"/>
      <c r="G1424" s="14"/>
      <c r="H1424" s="14"/>
      <c r="I1424" s="15"/>
      <c r="J1424" s="77"/>
      <c r="K1424" s="92"/>
    </row>
    <row r="1425" spans="1:11" ht="12.75" x14ac:dyDescent="0.2">
      <c r="A1425" s="14"/>
      <c r="B1425" s="14"/>
      <c r="C1425" s="14"/>
      <c r="D1425" s="16"/>
      <c r="E1425" s="16"/>
      <c r="F1425" s="14"/>
      <c r="G1425" s="14"/>
      <c r="H1425" s="14"/>
      <c r="I1425" s="15"/>
      <c r="J1425" s="77"/>
      <c r="K1425" s="92"/>
    </row>
    <row r="1426" spans="1:11" ht="12.75" x14ac:dyDescent="0.2">
      <c r="A1426" s="14"/>
      <c r="B1426" s="14"/>
      <c r="C1426" s="14"/>
      <c r="D1426" s="16"/>
      <c r="E1426" s="16"/>
      <c r="F1426" s="14"/>
      <c r="G1426" s="14"/>
      <c r="H1426" s="14"/>
      <c r="I1426" s="15"/>
      <c r="J1426" s="77"/>
      <c r="K1426" s="92"/>
    </row>
    <row r="1427" spans="1:11" ht="12.75" x14ac:dyDescent="0.2">
      <c r="A1427" s="14"/>
      <c r="B1427" s="14"/>
      <c r="C1427" s="14"/>
      <c r="D1427" s="16"/>
      <c r="E1427" s="16"/>
      <c r="F1427" s="14"/>
      <c r="G1427" s="14"/>
      <c r="H1427" s="14"/>
      <c r="I1427" s="15"/>
      <c r="J1427" s="77"/>
      <c r="K1427" s="92"/>
    </row>
    <row r="1428" spans="1:11" ht="12.75" x14ac:dyDescent="0.2">
      <c r="A1428" s="14"/>
      <c r="B1428" s="14"/>
      <c r="C1428" s="14"/>
      <c r="D1428" s="16"/>
      <c r="E1428" s="16"/>
      <c r="F1428" s="14"/>
      <c r="G1428" s="14"/>
      <c r="H1428" s="14"/>
      <c r="I1428" s="15"/>
      <c r="J1428" s="77"/>
      <c r="K1428" s="92"/>
    </row>
    <row r="1429" spans="1:11" ht="12.75" x14ac:dyDescent="0.2">
      <c r="A1429" s="14"/>
      <c r="B1429" s="14"/>
      <c r="C1429" s="14"/>
      <c r="D1429" s="16"/>
      <c r="E1429" s="16"/>
      <c r="F1429" s="14"/>
      <c r="G1429" s="14"/>
      <c r="H1429" s="14"/>
      <c r="I1429" s="15"/>
      <c r="J1429" s="77"/>
      <c r="K1429" s="92"/>
    </row>
    <row r="1430" spans="1:11" ht="12.75" x14ac:dyDescent="0.2">
      <c r="A1430" s="14"/>
      <c r="B1430" s="14"/>
      <c r="C1430" s="14"/>
      <c r="D1430" s="16"/>
      <c r="E1430" s="16"/>
      <c r="F1430" s="14"/>
      <c r="G1430" s="14"/>
      <c r="H1430" s="14"/>
      <c r="I1430" s="15"/>
      <c r="J1430" s="77"/>
      <c r="K1430" s="92"/>
    </row>
    <row r="1431" spans="1:11" ht="12.75" x14ac:dyDescent="0.2">
      <c r="A1431" s="14"/>
      <c r="B1431" s="14"/>
      <c r="C1431" s="14"/>
      <c r="D1431" s="16"/>
      <c r="E1431" s="16"/>
      <c r="F1431" s="14"/>
      <c r="G1431" s="14"/>
      <c r="H1431" s="14"/>
      <c r="I1431" s="15"/>
      <c r="J1431" s="77"/>
      <c r="K1431" s="92"/>
    </row>
    <row r="1432" spans="1:11" ht="12.75" x14ac:dyDescent="0.2">
      <c r="A1432" s="14"/>
      <c r="B1432" s="14"/>
      <c r="C1432" s="14"/>
      <c r="D1432" s="16"/>
      <c r="E1432" s="16"/>
      <c r="F1432" s="14"/>
      <c r="G1432" s="14"/>
      <c r="H1432" s="14"/>
      <c r="I1432" s="15"/>
      <c r="J1432" s="77"/>
      <c r="K1432" s="92"/>
    </row>
    <row r="1433" spans="1:11" ht="12.75" x14ac:dyDescent="0.2">
      <c r="A1433" s="14"/>
      <c r="B1433" s="14"/>
      <c r="C1433" s="14"/>
      <c r="D1433" s="16"/>
      <c r="E1433" s="16"/>
      <c r="F1433" s="14"/>
      <c r="G1433" s="14"/>
      <c r="H1433" s="14"/>
      <c r="I1433" s="15"/>
      <c r="J1433" s="77"/>
      <c r="K1433" s="92"/>
    </row>
    <row r="1434" spans="1:11" ht="12.75" x14ac:dyDescent="0.2">
      <c r="A1434" s="14"/>
      <c r="B1434" s="14"/>
      <c r="C1434" s="14"/>
      <c r="D1434" s="16"/>
      <c r="E1434" s="16"/>
      <c r="F1434" s="14"/>
      <c r="G1434" s="14"/>
      <c r="H1434" s="14"/>
      <c r="I1434" s="15"/>
      <c r="J1434" s="77"/>
      <c r="K1434" s="92"/>
    </row>
    <row r="1435" spans="1:11" ht="12.75" x14ac:dyDescent="0.2">
      <c r="A1435" s="14"/>
      <c r="B1435" s="14"/>
      <c r="C1435" s="14"/>
      <c r="D1435" s="16"/>
      <c r="E1435" s="16"/>
      <c r="F1435" s="14"/>
      <c r="G1435" s="14"/>
      <c r="H1435" s="14"/>
      <c r="I1435" s="15"/>
      <c r="J1435" s="77"/>
      <c r="K1435" s="92"/>
    </row>
    <row r="1436" spans="1:11" ht="12.75" x14ac:dyDescent="0.2">
      <c r="A1436" s="14"/>
      <c r="B1436" s="14"/>
      <c r="C1436" s="14"/>
      <c r="D1436" s="16"/>
      <c r="E1436" s="16"/>
      <c r="F1436" s="14"/>
      <c r="G1436" s="14"/>
      <c r="H1436" s="14"/>
      <c r="I1436" s="15"/>
      <c r="J1436" s="77"/>
      <c r="K1436" s="92"/>
    </row>
    <row r="1437" spans="1:11" ht="12.75" x14ac:dyDescent="0.2">
      <c r="A1437" s="14"/>
      <c r="B1437" s="14"/>
      <c r="C1437" s="14"/>
      <c r="D1437" s="16"/>
      <c r="E1437" s="16"/>
      <c r="F1437" s="14"/>
      <c r="G1437" s="14"/>
      <c r="H1437" s="14"/>
      <c r="I1437" s="15"/>
      <c r="J1437" s="77"/>
      <c r="K1437" s="92"/>
    </row>
    <row r="1438" spans="1:11" ht="12.75" x14ac:dyDescent="0.2">
      <c r="A1438" s="14"/>
      <c r="B1438" s="14"/>
      <c r="C1438" s="14"/>
      <c r="D1438" s="16"/>
      <c r="E1438" s="16"/>
      <c r="F1438" s="14"/>
      <c r="G1438" s="14"/>
      <c r="H1438" s="14"/>
      <c r="I1438" s="15"/>
      <c r="J1438" s="77"/>
      <c r="K1438" s="92"/>
    </row>
    <row r="1439" spans="1:11" ht="12.75" x14ac:dyDescent="0.2">
      <c r="A1439" s="14"/>
      <c r="B1439" s="14"/>
      <c r="C1439" s="14"/>
      <c r="D1439" s="16"/>
      <c r="E1439" s="16"/>
      <c r="F1439" s="14"/>
      <c r="G1439" s="14"/>
      <c r="H1439" s="14"/>
      <c r="I1439" s="15"/>
      <c r="J1439" s="77"/>
      <c r="K1439" s="92"/>
    </row>
    <row r="1440" spans="1:11" ht="12.75" x14ac:dyDescent="0.2">
      <c r="A1440" s="14"/>
      <c r="B1440" s="14"/>
      <c r="C1440" s="14"/>
      <c r="D1440" s="16"/>
      <c r="E1440" s="16"/>
      <c r="F1440" s="14"/>
      <c r="G1440" s="14"/>
      <c r="H1440" s="14"/>
      <c r="I1440" s="15"/>
      <c r="J1440" s="77"/>
      <c r="K1440" s="92"/>
    </row>
    <row r="1441" spans="1:11" ht="12.75" x14ac:dyDescent="0.2">
      <c r="A1441" s="14"/>
      <c r="B1441" s="14"/>
      <c r="C1441" s="14"/>
      <c r="D1441" s="16"/>
      <c r="E1441" s="16"/>
      <c r="F1441" s="14"/>
      <c r="G1441" s="14"/>
      <c r="H1441" s="14"/>
      <c r="I1441" s="15"/>
      <c r="J1441" s="77"/>
      <c r="K1441" s="92"/>
    </row>
    <row r="1442" spans="1:11" ht="12.75" x14ac:dyDescent="0.2">
      <c r="A1442" s="14"/>
      <c r="B1442" s="14"/>
      <c r="C1442" s="14"/>
      <c r="D1442" s="16"/>
      <c r="E1442" s="16"/>
      <c r="F1442" s="14"/>
      <c r="G1442" s="14"/>
      <c r="H1442" s="14"/>
      <c r="I1442" s="15"/>
      <c r="J1442" s="77"/>
      <c r="K1442" s="92"/>
    </row>
    <row r="1443" spans="1:11" ht="12.75" x14ac:dyDescent="0.2">
      <c r="A1443" s="14"/>
      <c r="B1443" s="14"/>
      <c r="C1443" s="14"/>
      <c r="D1443" s="16"/>
      <c r="E1443" s="16"/>
      <c r="F1443" s="14"/>
      <c r="G1443" s="14"/>
      <c r="H1443" s="14"/>
      <c r="I1443" s="15"/>
      <c r="J1443" s="77"/>
      <c r="K1443" s="92"/>
    </row>
    <row r="1444" spans="1:11" ht="12.75" x14ac:dyDescent="0.2">
      <c r="A1444" s="14"/>
      <c r="B1444" s="14"/>
      <c r="C1444" s="14"/>
      <c r="D1444" s="16"/>
      <c r="E1444" s="16"/>
      <c r="F1444" s="14"/>
      <c r="G1444" s="14"/>
      <c r="H1444" s="14"/>
      <c r="I1444" s="15"/>
      <c r="J1444" s="77"/>
      <c r="K1444" s="92"/>
    </row>
    <row r="1445" spans="1:11" ht="12.75" x14ac:dyDescent="0.2">
      <c r="A1445" s="14"/>
      <c r="B1445" s="14"/>
      <c r="C1445" s="14"/>
      <c r="D1445" s="16"/>
      <c r="E1445" s="16"/>
      <c r="F1445" s="14"/>
      <c r="G1445" s="14"/>
      <c r="H1445" s="14"/>
      <c r="I1445" s="15"/>
      <c r="J1445" s="77"/>
      <c r="K1445" s="92"/>
    </row>
    <row r="1446" spans="1:11" ht="12.75" x14ac:dyDescent="0.2">
      <c r="A1446" s="14"/>
      <c r="B1446" s="14"/>
      <c r="C1446" s="14"/>
      <c r="D1446" s="16"/>
      <c r="E1446" s="16"/>
      <c r="F1446" s="14"/>
      <c r="G1446" s="14"/>
      <c r="H1446" s="14"/>
      <c r="I1446" s="15"/>
      <c r="J1446" s="77"/>
      <c r="K1446" s="92"/>
    </row>
    <row r="1447" spans="1:11" ht="12.75" x14ac:dyDescent="0.2">
      <c r="A1447" s="14"/>
      <c r="B1447" s="14"/>
      <c r="C1447" s="14"/>
      <c r="D1447" s="16"/>
      <c r="E1447" s="16"/>
      <c r="F1447" s="14"/>
      <c r="G1447" s="14"/>
      <c r="H1447" s="14"/>
      <c r="I1447" s="15"/>
      <c r="J1447" s="77"/>
      <c r="K1447" s="92"/>
    </row>
    <row r="1448" spans="1:11" ht="12.75" x14ac:dyDescent="0.2">
      <c r="A1448" s="14"/>
      <c r="B1448" s="14"/>
      <c r="C1448" s="14"/>
      <c r="D1448" s="16"/>
      <c r="E1448" s="16"/>
      <c r="F1448" s="14"/>
      <c r="G1448" s="14"/>
      <c r="H1448" s="14"/>
      <c r="I1448" s="15"/>
      <c r="J1448" s="77"/>
      <c r="K1448" s="92"/>
    </row>
    <row r="1449" spans="1:11" ht="12.75" x14ac:dyDescent="0.2">
      <c r="A1449" s="14"/>
      <c r="B1449" s="14"/>
      <c r="C1449" s="14"/>
      <c r="D1449" s="16"/>
      <c r="E1449" s="16"/>
      <c r="F1449" s="14"/>
      <c r="G1449" s="14"/>
      <c r="H1449" s="14"/>
      <c r="I1449" s="15"/>
      <c r="J1449" s="77"/>
      <c r="K1449" s="92"/>
    </row>
    <row r="1450" spans="1:11" ht="12.75" x14ac:dyDescent="0.2">
      <c r="A1450" s="14"/>
      <c r="B1450" s="14"/>
      <c r="C1450" s="14"/>
      <c r="D1450" s="16"/>
      <c r="E1450" s="16"/>
      <c r="F1450" s="14"/>
      <c r="G1450" s="14"/>
      <c r="H1450" s="14"/>
      <c r="I1450" s="15"/>
      <c r="J1450" s="77"/>
      <c r="K1450" s="92"/>
    </row>
    <row r="1451" spans="1:11" ht="12.75" x14ac:dyDescent="0.2">
      <c r="A1451" s="14"/>
      <c r="B1451" s="14"/>
      <c r="C1451" s="14"/>
      <c r="D1451" s="16"/>
      <c r="E1451" s="16"/>
      <c r="F1451" s="14"/>
      <c r="G1451" s="14"/>
      <c r="H1451" s="14"/>
      <c r="I1451" s="15"/>
      <c r="J1451" s="77"/>
      <c r="K1451" s="92"/>
    </row>
    <row r="1452" spans="1:11" ht="12.75" x14ac:dyDescent="0.2">
      <c r="A1452" s="14"/>
      <c r="B1452" s="14"/>
      <c r="C1452" s="14"/>
      <c r="D1452" s="16"/>
      <c r="E1452" s="16"/>
      <c r="F1452" s="14"/>
      <c r="G1452" s="14"/>
      <c r="H1452" s="14"/>
      <c r="I1452" s="15"/>
      <c r="J1452" s="77"/>
      <c r="K1452" s="92"/>
    </row>
    <row r="1453" spans="1:11" ht="12.75" x14ac:dyDescent="0.2">
      <c r="A1453" s="14"/>
      <c r="B1453" s="14"/>
      <c r="C1453" s="14"/>
      <c r="D1453" s="16"/>
      <c r="E1453" s="16"/>
      <c r="F1453" s="14"/>
      <c r="G1453" s="14"/>
      <c r="H1453" s="14"/>
      <c r="I1453" s="15"/>
      <c r="J1453" s="77"/>
      <c r="K1453" s="92"/>
    </row>
    <row r="1454" spans="1:11" ht="12.75" x14ac:dyDescent="0.2">
      <c r="A1454" s="14"/>
      <c r="B1454" s="14"/>
      <c r="C1454" s="14"/>
      <c r="D1454" s="16"/>
      <c r="E1454" s="16"/>
      <c r="F1454" s="14"/>
      <c r="G1454" s="14"/>
      <c r="H1454" s="14"/>
      <c r="I1454" s="15"/>
      <c r="J1454" s="77"/>
      <c r="K1454" s="92"/>
    </row>
    <row r="1455" spans="1:11" ht="12.75" x14ac:dyDescent="0.2">
      <c r="A1455" s="14"/>
      <c r="B1455" s="14"/>
      <c r="C1455" s="14"/>
      <c r="D1455" s="16"/>
      <c r="E1455" s="16"/>
      <c r="F1455" s="14"/>
      <c r="G1455" s="14"/>
      <c r="H1455" s="14"/>
      <c r="I1455" s="15"/>
      <c r="J1455" s="77"/>
      <c r="K1455" s="92"/>
    </row>
    <row r="1456" spans="1:11" ht="12.75" x14ac:dyDescent="0.2">
      <c r="A1456" s="14"/>
      <c r="B1456" s="14"/>
      <c r="C1456" s="14"/>
      <c r="D1456" s="16"/>
      <c r="E1456" s="16"/>
      <c r="F1456" s="14"/>
      <c r="G1456" s="14"/>
      <c r="H1456" s="14"/>
      <c r="I1456" s="15"/>
      <c r="J1456" s="77"/>
      <c r="K1456" s="92"/>
    </row>
    <row r="1457" spans="1:11" ht="12.75" x14ac:dyDescent="0.2">
      <c r="A1457" s="14"/>
      <c r="B1457" s="14"/>
      <c r="C1457" s="14"/>
      <c r="D1457" s="16"/>
      <c r="E1457" s="16"/>
      <c r="F1457" s="14"/>
      <c r="G1457" s="14"/>
      <c r="H1457" s="14"/>
      <c r="I1457" s="15"/>
      <c r="J1457" s="77"/>
      <c r="K1457" s="92"/>
    </row>
    <row r="1458" spans="1:11" ht="12.75" x14ac:dyDescent="0.2">
      <c r="A1458" s="14"/>
      <c r="B1458" s="14"/>
      <c r="C1458" s="14"/>
      <c r="D1458" s="16"/>
      <c r="E1458" s="16"/>
      <c r="F1458" s="14"/>
      <c r="G1458" s="14"/>
      <c r="H1458" s="14"/>
      <c r="I1458" s="15"/>
      <c r="J1458" s="77"/>
      <c r="K1458" s="92"/>
    </row>
    <row r="1459" spans="1:11" ht="12.75" x14ac:dyDescent="0.2">
      <c r="A1459" s="14"/>
      <c r="B1459" s="14"/>
      <c r="C1459" s="14"/>
      <c r="D1459" s="16"/>
      <c r="E1459" s="16"/>
      <c r="F1459" s="14"/>
      <c r="G1459" s="14"/>
      <c r="H1459" s="14"/>
      <c r="I1459" s="15"/>
      <c r="J1459" s="77"/>
      <c r="K1459" s="92"/>
    </row>
    <row r="1460" spans="1:11" ht="12.75" x14ac:dyDescent="0.2">
      <c r="A1460" s="14"/>
      <c r="B1460" s="14"/>
      <c r="C1460" s="14"/>
      <c r="D1460" s="16"/>
      <c r="E1460" s="16"/>
      <c r="F1460" s="14"/>
      <c r="G1460" s="14"/>
      <c r="H1460" s="14"/>
      <c r="I1460" s="15"/>
      <c r="J1460" s="77"/>
      <c r="K1460" s="92"/>
    </row>
    <row r="1461" spans="1:11" ht="12.75" x14ac:dyDescent="0.2">
      <c r="A1461" s="14"/>
      <c r="B1461" s="14"/>
      <c r="C1461" s="14"/>
      <c r="D1461" s="16"/>
      <c r="E1461" s="16"/>
      <c r="F1461" s="14"/>
      <c r="G1461" s="14"/>
      <c r="H1461" s="14"/>
      <c r="I1461" s="15"/>
      <c r="J1461" s="77"/>
      <c r="K1461" s="92"/>
    </row>
    <row r="1462" spans="1:11" ht="12.75" x14ac:dyDescent="0.2">
      <c r="A1462" s="14"/>
      <c r="B1462" s="14"/>
      <c r="C1462" s="14"/>
      <c r="D1462" s="16"/>
      <c r="E1462" s="16"/>
      <c r="F1462" s="14"/>
      <c r="G1462" s="14"/>
      <c r="H1462" s="14"/>
      <c r="I1462" s="15"/>
      <c r="J1462" s="77"/>
      <c r="K1462" s="92"/>
    </row>
    <row r="1463" spans="1:11" ht="12.75" x14ac:dyDescent="0.2">
      <c r="A1463" s="14"/>
      <c r="B1463" s="14"/>
      <c r="C1463" s="14"/>
      <c r="D1463" s="16"/>
      <c r="E1463" s="16"/>
      <c r="F1463" s="14"/>
      <c r="G1463" s="14"/>
      <c r="H1463" s="14"/>
      <c r="I1463" s="15"/>
      <c r="J1463" s="77"/>
      <c r="K1463" s="92"/>
    </row>
    <row r="1464" spans="1:11" ht="12.75" x14ac:dyDescent="0.2">
      <c r="A1464" s="14"/>
      <c r="B1464" s="14"/>
      <c r="C1464" s="14"/>
      <c r="D1464" s="16"/>
      <c r="E1464" s="16"/>
      <c r="F1464" s="14"/>
      <c r="G1464" s="14"/>
      <c r="H1464" s="14"/>
      <c r="I1464" s="15"/>
      <c r="J1464" s="77"/>
      <c r="K1464" s="92"/>
    </row>
    <row r="1465" spans="1:11" ht="12.75" x14ac:dyDescent="0.2">
      <c r="A1465" s="14"/>
      <c r="B1465" s="14"/>
      <c r="C1465" s="14"/>
      <c r="D1465" s="16"/>
      <c r="E1465" s="16"/>
      <c r="F1465" s="14"/>
      <c r="G1465" s="14"/>
      <c r="H1465" s="14"/>
      <c r="I1465" s="15"/>
      <c r="J1465" s="77"/>
      <c r="K1465" s="92"/>
    </row>
    <row r="1466" spans="1:11" ht="12.75" x14ac:dyDescent="0.2">
      <c r="A1466" s="14"/>
      <c r="B1466" s="14"/>
      <c r="C1466" s="14"/>
      <c r="D1466" s="16"/>
      <c r="E1466" s="16"/>
      <c r="F1466" s="14"/>
      <c r="G1466" s="14"/>
      <c r="H1466" s="14"/>
      <c r="I1466" s="15"/>
      <c r="J1466" s="77"/>
      <c r="K1466" s="92"/>
    </row>
    <row r="1467" spans="1:11" ht="12.75" x14ac:dyDescent="0.2">
      <c r="A1467" s="14"/>
      <c r="B1467" s="14"/>
      <c r="C1467" s="14"/>
      <c r="D1467" s="16"/>
      <c r="E1467" s="16"/>
      <c r="F1467" s="14"/>
      <c r="G1467" s="14"/>
      <c r="H1467" s="14"/>
      <c r="I1467" s="15"/>
      <c r="J1467" s="77"/>
      <c r="K1467" s="92"/>
    </row>
    <row r="1468" spans="1:11" ht="12.75" x14ac:dyDescent="0.2">
      <c r="A1468" s="14"/>
      <c r="B1468" s="14"/>
      <c r="C1468" s="14"/>
      <c r="D1468" s="16"/>
      <c r="E1468" s="16"/>
      <c r="F1468" s="14"/>
      <c r="G1468" s="14"/>
      <c r="H1468" s="14"/>
      <c r="I1468" s="15"/>
      <c r="J1468" s="77"/>
      <c r="K1468" s="92"/>
    </row>
    <row r="1469" spans="1:11" ht="12.75" x14ac:dyDescent="0.2">
      <c r="A1469" s="14"/>
      <c r="B1469" s="14"/>
      <c r="C1469" s="14"/>
      <c r="D1469" s="16"/>
      <c r="E1469" s="16"/>
      <c r="F1469" s="14"/>
      <c r="G1469" s="14"/>
      <c r="H1469" s="14"/>
      <c r="I1469" s="15"/>
      <c r="J1469" s="77"/>
      <c r="K1469" s="92"/>
    </row>
    <row r="1470" spans="1:11" ht="12.75" x14ac:dyDescent="0.2">
      <c r="A1470" s="14"/>
      <c r="B1470" s="14"/>
      <c r="C1470" s="14"/>
      <c r="D1470" s="16"/>
      <c r="E1470" s="16"/>
      <c r="F1470" s="14"/>
      <c r="G1470" s="14"/>
      <c r="H1470" s="14"/>
      <c r="I1470" s="15"/>
      <c r="J1470" s="77"/>
      <c r="K1470" s="92"/>
    </row>
    <row r="1471" spans="1:11" ht="12.75" x14ac:dyDescent="0.2">
      <c r="A1471" s="14"/>
      <c r="B1471" s="14"/>
      <c r="C1471" s="14"/>
      <c r="D1471" s="16"/>
      <c r="E1471" s="16"/>
      <c r="F1471" s="14"/>
      <c r="G1471" s="14"/>
      <c r="H1471" s="14"/>
      <c r="I1471" s="15"/>
      <c r="J1471" s="77"/>
      <c r="K1471" s="92"/>
    </row>
    <row r="1472" spans="1:11" ht="12.75" x14ac:dyDescent="0.2">
      <c r="A1472" s="14"/>
      <c r="B1472" s="14"/>
      <c r="C1472" s="14"/>
      <c r="D1472" s="16"/>
      <c r="E1472" s="16"/>
      <c r="F1472" s="14"/>
      <c r="G1472" s="14"/>
      <c r="H1472" s="14"/>
      <c r="I1472" s="15"/>
      <c r="J1472" s="77"/>
      <c r="K1472" s="92"/>
    </row>
    <row r="1473" spans="1:11" ht="12.75" x14ac:dyDescent="0.2">
      <c r="A1473" s="14"/>
      <c r="B1473" s="14"/>
      <c r="C1473" s="14"/>
      <c r="D1473" s="16"/>
      <c r="E1473" s="16"/>
      <c r="F1473" s="14"/>
      <c r="G1473" s="14"/>
      <c r="H1473" s="14"/>
      <c r="I1473" s="15"/>
      <c r="J1473" s="77"/>
      <c r="K1473" s="92"/>
    </row>
    <row r="1474" spans="1:11" ht="12.75" x14ac:dyDescent="0.2">
      <c r="A1474" s="14"/>
      <c r="B1474" s="14"/>
      <c r="C1474" s="14"/>
      <c r="D1474" s="16"/>
      <c r="E1474" s="16"/>
      <c r="F1474" s="14"/>
      <c r="G1474" s="14"/>
      <c r="H1474" s="14"/>
      <c r="I1474" s="15"/>
      <c r="J1474" s="77"/>
      <c r="K1474" s="92"/>
    </row>
    <row r="1475" spans="1:11" ht="12.75" x14ac:dyDescent="0.2">
      <c r="A1475" s="14"/>
      <c r="B1475" s="14"/>
      <c r="C1475" s="14"/>
      <c r="D1475" s="16"/>
      <c r="E1475" s="16"/>
      <c r="F1475" s="14"/>
      <c r="G1475" s="14"/>
      <c r="H1475" s="14"/>
      <c r="I1475" s="15"/>
      <c r="J1475" s="77"/>
      <c r="K1475" s="92"/>
    </row>
    <row r="1476" spans="1:11" ht="12.75" x14ac:dyDescent="0.2">
      <c r="A1476" s="14"/>
      <c r="B1476" s="14"/>
      <c r="C1476" s="14"/>
      <c r="D1476" s="16"/>
      <c r="E1476" s="16"/>
      <c r="F1476" s="14"/>
      <c r="G1476" s="14"/>
      <c r="H1476" s="14"/>
      <c r="I1476" s="15"/>
      <c r="J1476" s="77"/>
      <c r="K1476" s="92"/>
    </row>
    <row r="1477" spans="1:11" ht="12.75" x14ac:dyDescent="0.2">
      <c r="A1477" s="14"/>
      <c r="B1477" s="14"/>
      <c r="C1477" s="14"/>
      <c r="D1477" s="16"/>
      <c r="E1477" s="16"/>
      <c r="F1477" s="14"/>
      <c r="G1477" s="14"/>
      <c r="H1477" s="14"/>
      <c r="I1477" s="15"/>
      <c r="J1477" s="77"/>
      <c r="K1477" s="92"/>
    </row>
    <row r="1478" spans="1:11" ht="12.75" x14ac:dyDescent="0.2">
      <c r="A1478" s="14"/>
      <c r="B1478" s="14"/>
      <c r="C1478" s="14"/>
      <c r="D1478" s="16"/>
      <c r="E1478" s="16"/>
      <c r="F1478" s="14"/>
      <c r="G1478" s="14"/>
      <c r="H1478" s="14"/>
      <c r="I1478" s="15"/>
      <c r="J1478" s="77"/>
      <c r="K1478" s="92"/>
    </row>
    <row r="1479" spans="1:11" ht="12.75" x14ac:dyDescent="0.2">
      <c r="A1479" s="14"/>
      <c r="B1479" s="14"/>
      <c r="C1479" s="14"/>
      <c r="D1479" s="16"/>
      <c r="E1479" s="16"/>
      <c r="F1479" s="14"/>
      <c r="G1479" s="14"/>
      <c r="H1479" s="14"/>
      <c r="I1479" s="15"/>
      <c r="J1479" s="77"/>
      <c r="K1479" s="92"/>
    </row>
    <row r="1480" spans="1:11" ht="12.75" x14ac:dyDescent="0.2">
      <c r="A1480" s="14"/>
      <c r="B1480" s="14"/>
      <c r="C1480" s="14"/>
      <c r="D1480" s="16"/>
      <c r="E1480" s="16"/>
      <c r="F1480" s="14"/>
      <c r="G1480" s="14"/>
      <c r="H1480" s="14"/>
      <c r="I1480" s="15"/>
      <c r="J1480" s="77"/>
      <c r="K1480" s="92"/>
    </row>
    <row r="1481" spans="1:11" ht="12.75" x14ac:dyDescent="0.2">
      <c r="A1481" s="14"/>
      <c r="B1481" s="14"/>
      <c r="C1481" s="14"/>
      <c r="D1481" s="16"/>
      <c r="E1481" s="16"/>
      <c r="F1481" s="14"/>
      <c r="G1481" s="14"/>
      <c r="H1481" s="14"/>
      <c r="I1481" s="15"/>
      <c r="J1481" s="77"/>
      <c r="K1481" s="92"/>
    </row>
    <row r="1482" spans="1:11" ht="12.75" x14ac:dyDescent="0.2">
      <c r="A1482" s="14"/>
      <c r="B1482" s="14"/>
      <c r="C1482" s="14"/>
      <c r="D1482" s="16"/>
      <c r="E1482" s="16"/>
      <c r="F1482" s="14"/>
      <c r="G1482" s="14"/>
      <c r="H1482" s="14"/>
      <c r="I1482" s="15"/>
      <c r="J1482" s="77"/>
      <c r="K1482" s="92"/>
    </row>
    <row r="1483" spans="1:11" ht="12.75" x14ac:dyDescent="0.2">
      <c r="A1483" s="14"/>
      <c r="B1483" s="14"/>
      <c r="C1483" s="14"/>
      <c r="D1483" s="16"/>
      <c r="E1483" s="16"/>
      <c r="F1483" s="14"/>
      <c r="G1483" s="14"/>
      <c r="H1483" s="14"/>
      <c r="I1483" s="15"/>
      <c r="J1483" s="77"/>
      <c r="K1483" s="92"/>
    </row>
    <row r="1484" spans="1:11" ht="12.75" x14ac:dyDescent="0.2">
      <c r="A1484" s="14"/>
      <c r="B1484" s="14"/>
      <c r="C1484" s="14"/>
      <c r="D1484" s="16"/>
      <c r="E1484" s="16"/>
      <c r="F1484" s="14"/>
      <c r="G1484" s="14"/>
      <c r="H1484" s="14"/>
      <c r="I1484" s="15"/>
      <c r="J1484" s="77"/>
      <c r="K1484" s="92"/>
    </row>
    <row r="1485" spans="1:11" ht="12.75" x14ac:dyDescent="0.2">
      <c r="A1485" s="14"/>
      <c r="B1485" s="14"/>
      <c r="C1485" s="14"/>
      <c r="D1485" s="16"/>
      <c r="E1485" s="16"/>
      <c r="F1485" s="14"/>
      <c r="G1485" s="14"/>
      <c r="H1485" s="14"/>
      <c r="I1485" s="15"/>
      <c r="J1485" s="77"/>
      <c r="K1485" s="92"/>
    </row>
    <row r="1486" spans="1:11" ht="12.75" x14ac:dyDescent="0.2">
      <c r="A1486" s="14"/>
      <c r="B1486" s="14"/>
      <c r="C1486" s="14"/>
      <c r="D1486" s="16"/>
      <c r="E1486" s="16"/>
      <c r="F1486" s="14"/>
      <c r="G1486" s="14"/>
      <c r="H1486" s="14"/>
      <c r="I1486" s="15"/>
      <c r="J1486" s="77"/>
      <c r="K1486" s="92"/>
    </row>
    <row r="1487" spans="1:11" ht="12.75" x14ac:dyDescent="0.2">
      <c r="A1487" s="14"/>
      <c r="B1487" s="14"/>
      <c r="C1487" s="14"/>
      <c r="D1487" s="16"/>
      <c r="E1487" s="16"/>
      <c r="F1487" s="14"/>
      <c r="G1487" s="14"/>
      <c r="H1487" s="14"/>
      <c r="I1487" s="15"/>
      <c r="J1487" s="77"/>
      <c r="K1487" s="92"/>
    </row>
    <row r="1488" spans="1:11" ht="12.75" x14ac:dyDescent="0.2">
      <c r="A1488" s="14"/>
      <c r="B1488" s="14"/>
      <c r="C1488" s="14"/>
      <c r="D1488" s="16"/>
      <c r="E1488" s="16"/>
      <c r="F1488" s="14"/>
      <c r="G1488" s="14"/>
      <c r="H1488" s="14"/>
      <c r="I1488" s="15"/>
      <c r="J1488" s="77"/>
      <c r="K1488" s="92"/>
    </row>
    <row r="1489" spans="1:11" ht="12.75" x14ac:dyDescent="0.2">
      <c r="A1489" s="14"/>
      <c r="B1489" s="14"/>
      <c r="C1489" s="14"/>
      <c r="D1489" s="16"/>
      <c r="E1489" s="16"/>
      <c r="F1489" s="14"/>
      <c r="G1489" s="14"/>
      <c r="H1489" s="14"/>
      <c r="I1489" s="15"/>
      <c r="J1489" s="77"/>
      <c r="K1489" s="92"/>
    </row>
    <row r="1490" spans="1:11" ht="12.75" x14ac:dyDescent="0.2">
      <c r="A1490" s="14"/>
      <c r="B1490" s="14"/>
      <c r="C1490" s="14"/>
      <c r="D1490" s="16"/>
      <c r="E1490" s="16"/>
      <c r="F1490" s="14"/>
      <c r="G1490" s="14"/>
      <c r="H1490" s="14"/>
      <c r="I1490" s="15"/>
      <c r="J1490" s="77"/>
      <c r="K1490" s="92"/>
    </row>
    <row r="1491" spans="1:11" ht="12.75" x14ac:dyDescent="0.2">
      <c r="A1491" s="14"/>
      <c r="B1491" s="14"/>
      <c r="C1491" s="14"/>
      <c r="D1491" s="16"/>
      <c r="E1491" s="16"/>
      <c r="F1491" s="14"/>
      <c r="G1491" s="14"/>
      <c r="H1491" s="14"/>
      <c r="I1491" s="15"/>
      <c r="J1491" s="77"/>
      <c r="K1491" s="92"/>
    </row>
    <row r="1492" spans="1:11" ht="12.75" x14ac:dyDescent="0.2">
      <c r="A1492" s="14"/>
      <c r="B1492" s="14"/>
      <c r="C1492" s="14"/>
      <c r="D1492" s="16"/>
      <c r="E1492" s="16"/>
      <c r="F1492" s="14"/>
      <c r="G1492" s="14"/>
      <c r="H1492" s="14"/>
      <c r="I1492" s="15"/>
      <c r="J1492" s="77"/>
      <c r="K1492" s="92"/>
    </row>
    <row r="1493" spans="1:11" ht="12.75" x14ac:dyDescent="0.2">
      <c r="A1493" s="14"/>
      <c r="B1493" s="14"/>
      <c r="C1493" s="14"/>
      <c r="D1493" s="16"/>
      <c r="E1493" s="16"/>
      <c r="F1493" s="14"/>
      <c r="G1493" s="14"/>
      <c r="H1493" s="14"/>
      <c r="I1493" s="15"/>
      <c r="J1493" s="77"/>
      <c r="K1493" s="92"/>
    </row>
    <row r="1494" spans="1:11" ht="12.75" x14ac:dyDescent="0.2">
      <c r="A1494" s="14"/>
      <c r="B1494" s="14"/>
      <c r="C1494" s="14"/>
      <c r="D1494" s="16"/>
      <c r="E1494" s="16"/>
      <c r="F1494" s="14"/>
      <c r="G1494" s="14"/>
      <c r="H1494" s="14"/>
      <c r="I1494" s="15"/>
      <c r="J1494" s="77"/>
      <c r="K1494" s="92"/>
    </row>
    <row r="1495" spans="1:11" ht="12.75" x14ac:dyDescent="0.2">
      <c r="A1495" s="14"/>
      <c r="B1495" s="14"/>
      <c r="C1495" s="14"/>
      <c r="D1495" s="16"/>
      <c r="E1495" s="16"/>
      <c r="F1495" s="14"/>
      <c r="G1495" s="14"/>
      <c r="H1495" s="14"/>
      <c r="I1495" s="15"/>
      <c r="J1495" s="77"/>
      <c r="K1495" s="92"/>
    </row>
    <row r="1496" spans="1:11" ht="12.75" x14ac:dyDescent="0.2">
      <c r="A1496" s="14"/>
      <c r="B1496" s="14"/>
      <c r="C1496" s="14"/>
      <c r="D1496" s="16"/>
      <c r="E1496" s="16"/>
      <c r="F1496" s="14"/>
      <c r="G1496" s="14"/>
      <c r="H1496" s="14"/>
      <c r="I1496" s="15"/>
      <c r="J1496" s="77"/>
      <c r="K1496" s="92"/>
    </row>
    <row r="1497" spans="1:11" ht="12.75" x14ac:dyDescent="0.2">
      <c r="A1497" s="14"/>
      <c r="B1497" s="14"/>
      <c r="C1497" s="14"/>
      <c r="D1497" s="16"/>
      <c r="E1497" s="16"/>
      <c r="F1497" s="14"/>
      <c r="G1497" s="14"/>
      <c r="H1497" s="14"/>
      <c r="I1497" s="15"/>
      <c r="J1497" s="77"/>
      <c r="K1497" s="92"/>
    </row>
    <row r="1498" spans="1:11" ht="12.75" x14ac:dyDescent="0.2">
      <c r="A1498" s="14"/>
      <c r="B1498" s="14"/>
      <c r="C1498" s="14"/>
      <c r="D1498" s="16"/>
      <c r="E1498" s="16"/>
      <c r="F1498" s="14"/>
      <c r="G1498" s="14"/>
      <c r="H1498" s="14"/>
      <c r="I1498" s="15"/>
      <c r="J1498" s="77"/>
      <c r="K1498" s="92"/>
    </row>
    <row r="1499" spans="1:11" ht="12.75" x14ac:dyDescent="0.2">
      <c r="A1499" s="14"/>
      <c r="B1499" s="14"/>
      <c r="C1499" s="14"/>
      <c r="D1499" s="16"/>
      <c r="E1499" s="16"/>
      <c r="F1499" s="14"/>
      <c r="G1499" s="14"/>
      <c r="H1499" s="14"/>
      <c r="I1499" s="15"/>
      <c r="J1499" s="77"/>
      <c r="K1499" s="92"/>
    </row>
    <row r="1500" spans="1:11" ht="12.75" x14ac:dyDescent="0.2">
      <c r="A1500" s="14"/>
      <c r="B1500" s="14"/>
      <c r="C1500" s="14"/>
      <c r="D1500" s="16"/>
      <c r="E1500" s="16"/>
      <c r="F1500" s="14"/>
      <c r="G1500" s="14"/>
      <c r="H1500" s="14"/>
      <c r="I1500" s="15"/>
      <c r="J1500" s="77"/>
      <c r="K1500" s="92"/>
    </row>
    <row r="1501" spans="1:11" ht="12.75" x14ac:dyDescent="0.2">
      <c r="A1501" s="14"/>
      <c r="B1501" s="14"/>
      <c r="C1501" s="14"/>
      <c r="D1501" s="16"/>
      <c r="E1501" s="16"/>
      <c r="F1501" s="14"/>
      <c r="G1501" s="14"/>
      <c r="H1501" s="14"/>
      <c r="I1501" s="15"/>
      <c r="J1501" s="77"/>
      <c r="K1501" s="92"/>
    </row>
    <row r="1502" spans="1:11" ht="12.75" x14ac:dyDescent="0.2">
      <c r="A1502" s="14"/>
      <c r="B1502" s="14"/>
      <c r="C1502" s="14"/>
      <c r="D1502" s="16"/>
      <c r="E1502" s="16"/>
      <c r="F1502" s="14"/>
      <c r="G1502" s="14"/>
      <c r="H1502" s="14"/>
      <c r="I1502" s="15"/>
      <c r="J1502" s="77"/>
      <c r="K1502" s="92"/>
    </row>
    <row r="1503" spans="1:11" ht="12.75" x14ac:dyDescent="0.2">
      <c r="A1503" s="14"/>
      <c r="B1503" s="14"/>
      <c r="C1503" s="14"/>
      <c r="D1503" s="16"/>
      <c r="E1503" s="16"/>
      <c r="F1503" s="14"/>
      <c r="G1503" s="14"/>
      <c r="H1503" s="14"/>
      <c r="I1503" s="15"/>
      <c r="J1503" s="77"/>
      <c r="K1503" s="92"/>
    </row>
    <row r="1504" spans="1:11" ht="12.75" x14ac:dyDescent="0.2">
      <c r="A1504" s="14"/>
      <c r="B1504" s="14"/>
      <c r="C1504" s="14"/>
      <c r="D1504" s="16"/>
      <c r="E1504" s="16"/>
      <c r="F1504" s="14"/>
      <c r="G1504" s="14"/>
      <c r="H1504" s="14"/>
      <c r="I1504" s="15"/>
      <c r="J1504" s="77"/>
      <c r="K1504" s="92"/>
    </row>
    <row r="1505" spans="1:11" ht="12.75" x14ac:dyDescent="0.2">
      <c r="A1505" s="14"/>
      <c r="B1505" s="14"/>
      <c r="C1505" s="14"/>
      <c r="D1505" s="16"/>
      <c r="E1505" s="16"/>
      <c r="F1505" s="14"/>
      <c r="G1505" s="14"/>
      <c r="H1505" s="14"/>
      <c r="I1505" s="15"/>
      <c r="J1505" s="77"/>
      <c r="K1505" s="92"/>
    </row>
    <row r="1506" spans="1:11" ht="12.75" x14ac:dyDescent="0.2">
      <c r="A1506" s="14"/>
      <c r="B1506" s="14"/>
      <c r="C1506" s="14"/>
      <c r="D1506" s="16"/>
      <c r="E1506" s="16"/>
      <c r="F1506" s="14"/>
      <c r="G1506" s="14"/>
      <c r="H1506" s="14"/>
      <c r="I1506" s="15"/>
      <c r="J1506" s="77"/>
      <c r="K1506" s="92"/>
    </row>
    <row r="1507" spans="1:11" ht="12.75" x14ac:dyDescent="0.2">
      <c r="A1507" s="14"/>
      <c r="B1507" s="14"/>
      <c r="C1507" s="14"/>
      <c r="D1507" s="16"/>
      <c r="E1507" s="16"/>
      <c r="F1507" s="14"/>
      <c r="G1507" s="14"/>
      <c r="H1507" s="14"/>
      <c r="I1507" s="15"/>
      <c r="J1507" s="77"/>
      <c r="K1507" s="92"/>
    </row>
    <row r="1508" spans="1:11" ht="12.75" x14ac:dyDescent="0.2">
      <c r="A1508" s="14"/>
      <c r="B1508" s="14"/>
      <c r="C1508" s="14"/>
      <c r="D1508" s="16"/>
      <c r="E1508" s="16"/>
      <c r="F1508" s="14"/>
      <c r="G1508" s="14"/>
      <c r="H1508" s="14"/>
      <c r="I1508" s="15"/>
      <c r="J1508" s="77"/>
      <c r="K1508" s="92"/>
    </row>
    <row r="1509" spans="1:11" ht="12.75" x14ac:dyDescent="0.2">
      <c r="A1509" s="14"/>
      <c r="B1509" s="14"/>
      <c r="C1509" s="14"/>
      <c r="D1509" s="16"/>
      <c r="E1509" s="16"/>
      <c r="F1509" s="14"/>
      <c r="G1509" s="14"/>
      <c r="H1509" s="14"/>
      <c r="I1509" s="15"/>
      <c r="J1509" s="77"/>
      <c r="K1509" s="92"/>
    </row>
    <row r="1510" spans="1:11" ht="12.75" x14ac:dyDescent="0.2">
      <c r="A1510" s="14"/>
      <c r="B1510" s="14"/>
      <c r="C1510" s="14"/>
      <c r="D1510" s="16"/>
      <c r="E1510" s="16"/>
      <c r="F1510" s="14"/>
      <c r="G1510" s="14"/>
      <c r="H1510" s="14"/>
      <c r="I1510" s="15"/>
      <c r="J1510" s="77"/>
      <c r="K1510" s="92"/>
    </row>
    <row r="1511" spans="1:11" ht="12.75" x14ac:dyDescent="0.2">
      <c r="A1511" s="14"/>
      <c r="B1511" s="14"/>
      <c r="C1511" s="14"/>
      <c r="D1511" s="16"/>
      <c r="E1511" s="16"/>
      <c r="F1511" s="14"/>
      <c r="G1511" s="14"/>
      <c r="H1511" s="14"/>
      <c r="I1511" s="15"/>
      <c r="J1511" s="77"/>
      <c r="K1511" s="92"/>
    </row>
    <row r="1512" spans="1:11" ht="12.75" x14ac:dyDescent="0.2">
      <c r="A1512" s="14"/>
      <c r="B1512" s="14"/>
      <c r="C1512" s="14"/>
      <c r="D1512" s="16"/>
      <c r="E1512" s="16"/>
      <c r="F1512" s="14"/>
      <c r="G1512" s="14"/>
      <c r="H1512" s="14"/>
      <c r="I1512" s="15"/>
      <c r="J1512" s="77"/>
      <c r="K1512" s="92"/>
    </row>
    <row r="1513" spans="1:11" ht="12.75" x14ac:dyDescent="0.2">
      <c r="A1513" s="14"/>
      <c r="B1513" s="14"/>
      <c r="C1513" s="14"/>
      <c r="D1513" s="16"/>
      <c r="E1513" s="16"/>
      <c r="F1513" s="14"/>
      <c r="G1513" s="14"/>
      <c r="H1513" s="14"/>
      <c r="I1513" s="15"/>
      <c r="J1513" s="77"/>
      <c r="K1513" s="92"/>
    </row>
    <row r="1514" spans="1:11" ht="12.75" x14ac:dyDescent="0.2">
      <c r="A1514" s="14"/>
      <c r="B1514" s="14"/>
      <c r="C1514" s="14"/>
      <c r="D1514" s="16"/>
      <c r="E1514" s="16"/>
      <c r="F1514" s="14"/>
      <c r="G1514" s="14"/>
      <c r="H1514" s="14"/>
      <c r="I1514" s="15"/>
      <c r="J1514" s="77"/>
      <c r="K1514" s="92"/>
    </row>
    <row r="1515" spans="1:11" ht="12.75" x14ac:dyDescent="0.2">
      <c r="A1515" s="14"/>
      <c r="B1515" s="14"/>
      <c r="C1515" s="14"/>
      <c r="D1515" s="16"/>
      <c r="E1515" s="16"/>
      <c r="F1515" s="14"/>
      <c r="G1515" s="14"/>
      <c r="H1515" s="14"/>
      <c r="I1515" s="15"/>
      <c r="J1515" s="77"/>
      <c r="K1515" s="92"/>
    </row>
    <row r="1516" spans="1:11" ht="12.75" x14ac:dyDescent="0.2">
      <c r="A1516" s="14"/>
      <c r="B1516" s="14"/>
      <c r="C1516" s="14"/>
      <c r="D1516" s="16"/>
      <c r="E1516" s="16"/>
      <c r="F1516" s="14"/>
      <c r="G1516" s="14"/>
      <c r="H1516" s="14"/>
      <c r="I1516" s="15"/>
      <c r="J1516" s="77"/>
      <c r="K1516" s="92"/>
    </row>
    <row r="1517" spans="1:11" ht="12.75" x14ac:dyDescent="0.2">
      <c r="A1517" s="14"/>
      <c r="B1517" s="14"/>
      <c r="C1517" s="14"/>
      <c r="D1517" s="16"/>
      <c r="E1517" s="16"/>
      <c r="F1517" s="14"/>
      <c r="G1517" s="14"/>
      <c r="H1517" s="14"/>
      <c r="I1517" s="15"/>
      <c r="J1517" s="77"/>
      <c r="K1517" s="92"/>
    </row>
    <row r="1518" spans="1:11" ht="12.75" x14ac:dyDescent="0.2">
      <c r="A1518" s="14"/>
      <c r="B1518" s="14"/>
      <c r="C1518" s="14"/>
      <c r="D1518" s="16"/>
      <c r="E1518" s="16"/>
      <c r="F1518" s="14"/>
      <c r="G1518" s="14"/>
      <c r="H1518" s="14"/>
      <c r="I1518" s="15"/>
      <c r="J1518" s="77"/>
      <c r="K1518" s="92"/>
    </row>
    <row r="1519" spans="1:11" ht="12.75" x14ac:dyDescent="0.2">
      <c r="A1519" s="14"/>
      <c r="B1519" s="14"/>
      <c r="C1519" s="14"/>
      <c r="D1519" s="16"/>
      <c r="E1519" s="16"/>
      <c r="F1519" s="14"/>
      <c r="G1519" s="14"/>
      <c r="H1519" s="14"/>
      <c r="I1519" s="15"/>
      <c r="J1519" s="77"/>
      <c r="K1519" s="92"/>
    </row>
    <row r="1520" spans="1:11" ht="12.75" x14ac:dyDescent="0.2">
      <c r="A1520" s="14"/>
      <c r="B1520" s="14"/>
      <c r="C1520" s="14"/>
      <c r="D1520" s="16"/>
      <c r="E1520" s="16"/>
      <c r="F1520" s="14"/>
      <c r="G1520" s="14"/>
      <c r="H1520" s="14"/>
      <c r="I1520" s="15"/>
      <c r="J1520" s="77"/>
      <c r="K1520" s="92"/>
    </row>
    <row r="1521" spans="1:11" ht="12.75" x14ac:dyDescent="0.2">
      <c r="A1521" s="14"/>
      <c r="B1521" s="14"/>
      <c r="C1521" s="14"/>
      <c r="D1521" s="16"/>
      <c r="E1521" s="16"/>
      <c r="F1521" s="14"/>
      <c r="G1521" s="14"/>
      <c r="H1521" s="14"/>
      <c r="I1521" s="15"/>
      <c r="J1521" s="77"/>
      <c r="K1521" s="92"/>
    </row>
    <row r="1522" spans="1:11" ht="12.75" x14ac:dyDescent="0.2">
      <c r="A1522" s="14"/>
      <c r="B1522" s="14"/>
      <c r="C1522" s="14"/>
      <c r="D1522" s="16"/>
      <c r="E1522" s="16"/>
      <c r="F1522" s="14"/>
      <c r="G1522" s="14"/>
      <c r="H1522" s="14"/>
      <c r="I1522" s="15"/>
      <c r="J1522" s="77"/>
      <c r="K1522" s="92"/>
    </row>
    <row r="1523" spans="1:11" ht="12.75" x14ac:dyDescent="0.2">
      <c r="A1523" s="14"/>
      <c r="B1523" s="14"/>
      <c r="C1523" s="14"/>
      <c r="D1523" s="16"/>
      <c r="E1523" s="16"/>
      <c r="F1523" s="14"/>
      <c r="G1523" s="14"/>
      <c r="H1523" s="14"/>
      <c r="I1523" s="15"/>
      <c r="J1523" s="77"/>
      <c r="K1523" s="92"/>
    </row>
    <row r="1524" spans="1:11" ht="12.75" x14ac:dyDescent="0.2">
      <c r="A1524" s="14"/>
      <c r="B1524" s="14"/>
      <c r="C1524" s="14"/>
      <c r="D1524" s="16"/>
      <c r="E1524" s="16"/>
      <c r="F1524" s="14"/>
      <c r="G1524" s="14"/>
      <c r="H1524" s="14"/>
      <c r="I1524" s="15"/>
      <c r="J1524" s="77"/>
      <c r="K1524" s="92"/>
    </row>
    <row r="1525" spans="1:11" ht="12.75" x14ac:dyDescent="0.2">
      <c r="A1525" s="14"/>
      <c r="B1525" s="14"/>
      <c r="C1525" s="14"/>
      <c r="D1525" s="16"/>
      <c r="E1525" s="16"/>
      <c r="F1525" s="14"/>
      <c r="G1525" s="14"/>
      <c r="H1525" s="14"/>
      <c r="I1525" s="15"/>
      <c r="J1525" s="77"/>
      <c r="K1525" s="92"/>
    </row>
    <row r="1526" spans="1:11" ht="12.75" x14ac:dyDescent="0.2">
      <c r="A1526" s="14"/>
      <c r="B1526" s="14"/>
      <c r="C1526" s="14"/>
      <c r="D1526" s="16"/>
      <c r="E1526" s="16"/>
      <c r="F1526" s="14"/>
      <c r="G1526" s="14"/>
      <c r="H1526" s="14"/>
      <c r="I1526" s="15"/>
      <c r="J1526" s="77"/>
      <c r="K1526" s="92"/>
    </row>
    <row r="1527" spans="1:11" ht="12.75" x14ac:dyDescent="0.2">
      <c r="A1527" s="14"/>
      <c r="B1527" s="14"/>
      <c r="C1527" s="14"/>
      <c r="D1527" s="16"/>
      <c r="E1527" s="16"/>
      <c r="F1527" s="14"/>
      <c r="G1527" s="14"/>
      <c r="H1527" s="14"/>
      <c r="I1527" s="15"/>
      <c r="J1527" s="77"/>
      <c r="K1527" s="92"/>
    </row>
    <row r="1528" spans="1:11" ht="12.75" x14ac:dyDescent="0.2">
      <c r="A1528" s="14"/>
      <c r="B1528" s="14"/>
      <c r="C1528" s="14"/>
      <c r="D1528" s="16"/>
      <c r="E1528" s="16"/>
      <c r="F1528" s="14"/>
      <c r="G1528" s="14"/>
      <c r="H1528" s="14"/>
      <c r="I1528" s="15"/>
      <c r="J1528" s="77"/>
      <c r="K1528" s="92"/>
    </row>
    <row r="1529" spans="1:11" ht="12.75" x14ac:dyDescent="0.2">
      <c r="A1529" s="14"/>
      <c r="B1529" s="14"/>
      <c r="C1529" s="14"/>
      <c r="D1529" s="16"/>
      <c r="E1529" s="16"/>
      <c r="F1529" s="14"/>
      <c r="G1529" s="14"/>
      <c r="H1529" s="14"/>
      <c r="I1529" s="15"/>
      <c r="J1529" s="77"/>
      <c r="K1529" s="92"/>
    </row>
    <row r="1530" spans="1:11" ht="12.75" x14ac:dyDescent="0.2">
      <c r="A1530" s="14"/>
      <c r="B1530" s="14"/>
      <c r="C1530" s="14"/>
      <c r="D1530" s="16"/>
      <c r="E1530" s="16"/>
      <c r="F1530" s="14"/>
      <c r="G1530" s="14"/>
      <c r="H1530" s="14"/>
      <c r="I1530" s="15"/>
      <c r="J1530" s="77"/>
      <c r="K1530" s="92"/>
    </row>
    <row r="1531" spans="1:11" ht="12.75" x14ac:dyDescent="0.2">
      <c r="A1531" s="14"/>
      <c r="B1531" s="14"/>
      <c r="C1531" s="14"/>
      <c r="D1531" s="16"/>
      <c r="E1531" s="16"/>
      <c r="F1531" s="14"/>
      <c r="G1531" s="14"/>
      <c r="H1531" s="14"/>
      <c r="I1531" s="15"/>
      <c r="J1531" s="77"/>
      <c r="K1531" s="92"/>
    </row>
    <row r="1532" spans="1:11" ht="12.75" x14ac:dyDescent="0.2">
      <c r="A1532" s="14"/>
      <c r="B1532" s="14"/>
      <c r="C1532" s="14"/>
      <c r="D1532" s="16"/>
      <c r="E1532" s="16"/>
      <c r="F1532" s="14"/>
      <c r="G1532" s="14"/>
      <c r="H1532" s="14"/>
      <c r="I1532" s="15"/>
      <c r="J1532" s="77"/>
      <c r="K1532" s="92"/>
    </row>
    <row r="1533" spans="1:11" ht="12.75" x14ac:dyDescent="0.2">
      <c r="A1533" s="14"/>
      <c r="B1533" s="14"/>
      <c r="C1533" s="14"/>
      <c r="D1533" s="16"/>
      <c r="E1533" s="16"/>
      <c r="F1533" s="14"/>
      <c r="G1533" s="14"/>
      <c r="H1533" s="14"/>
      <c r="I1533" s="15"/>
      <c r="J1533" s="77"/>
      <c r="K1533" s="92"/>
    </row>
    <row r="1534" spans="1:11" ht="12.75" x14ac:dyDescent="0.2">
      <c r="A1534" s="14"/>
      <c r="B1534" s="14"/>
      <c r="C1534" s="14"/>
      <c r="D1534" s="16"/>
      <c r="E1534" s="16"/>
      <c r="F1534" s="14"/>
      <c r="G1534" s="14"/>
      <c r="H1534" s="14"/>
      <c r="I1534" s="15"/>
      <c r="J1534" s="77"/>
      <c r="K1534" s="92"/>
    </row>
    <row r="1535" spans="1:11" ht="12.75" x14ac:dyDescent="0.2">
      <c r="A1535" s="14"/>
      <c r="B1535" s="14"/>
      <c r="C1535" s="14"/>
      <c r="D1535" s="16"/>
      <c r="E1535" s="16"/>
      <c r="F1535" s="14"/>
      <c r="G1535" s="14"/>
      <c r="H1535" s="14"/>
      <c r="I1535" s="15"/>
      <c r="J1535" s="77"/>
      <c r="K1535" s="92"/>
    </row>
    <row r="1536" spans="1:11" ht="12.75" x14ac:dyDescent="0.2">
      <c r="A1536" s="14"/>
      <c r="B1536" s="14"/>
      <c r="C1536" s="14"/>
      <c r="D1536" s="16"/>
      <c r="E1536" s="16"/>
      <c r="F1536" s="14"/>
      <c r="G1536" s="14"/>
      <c r="H1536" s="14"/>
      <c r="I1536" s="15"/>
      <c r="J1536" s="77"/>
      <c r="K1536" s="92"/>
    </row>
    <row r="1537" spans="1:11" ht="12.75" x14ac:dyDescent="0.2">
      <c r="A1537" s="14"/>
      <c r="B1537" s="14"/>
      <c r="C1537" s="14"/>
      <c r="D1537" s="16"/>
      <c r="E1537" s="16"/>
      <c r="F1537" s="14"/>
      <c r="G1537" s="14"/>
      <c r="H1537" s="14"/>
      <c r="I1537" s="15"/>
      <c r="J1537" s="77"/>
      <c r="K1537" s="92"/>
    </row>
    <row r="1538" spans="1:11" ht="12.75" x14ac:dyDescent="0.2">
      <c r="A1538" s="14"/>
      <c r="B1538" s="14"/>
      <c r="C1538" s="14"/>
      <c r="D1538" s="16"/>
      <c r="E1538" s="16"/>
      <c r="F1538" s="14"/>
      <c r="G1538" s="14"/>
      <c r="H1538" s="14"/>
      <c r="I1538" s="15"/>
      <c r="J1538" s="77"/>
      <c r="K1538" s="92"/>
    </row>
    <row r="1539" spans="1:11" ht="12.75" x14ac:dyDescent="0.2">
      <c r="A1539" s="14"/>
      <c r="B1539" s="14"/>
      <c r="C1539" s="14"/>
      <c r="D1539" s="16"/>
      <c r="E1539" s="16"/>
      <c r="F1539" s="14"/>
      <c r="G1539" s="14"/>
      <c r="H1539" s="14"/>
      <c r="I1539" s="15"/>
      <c r="J1539" s="77"/>
      <c r="K1539" s="92"/>
    </row>
    <row r="1540" spans="1:11" ht="12.75" x14ac:dyDescent="0.2">
      <c r="A1540" s="14"/>
      <c r="B1540" s="14"/>
      <c r="C1540" s="14"/>
      <c r="D1540" s="16"/>
      <c r="E1540" s="16"/>
      <c r="F1540" s="14"/>
      <c r="G1540" s="14"/>
      <c r="H1540" s="14"/>
      <c r="I1540" s="15"/>
      <c r="J1540" s="77"/>
      <c r="K1540" s="92"/>
    </row>
    <row r="1541" spans="1:11" ht="12.75" x14ac:dyDescent="0.2">
      <c r="A1541" s="14"/>
      <c r="B1541" s="14"/>
      <c r="C1541" s="14"/>
      <c r="D1541" s="16"/>
      <c r="E1541" s="16"/>
      <c r="F1541" s="14"/>
      <c r="G1541" s="14"/>
      <c r="H1541" s="14"/>
      <c r="I1541" s="15"/>
      <c r="J1541" s="77"/>
      <c r="K1541" s="92"/>
    </row>
    <row r="1542" spans="1:11" ht="12.75" x14ac:dyDescent="0.2">
      <c r="A1542" s="14"/>
      <c r="B1542" s="14"/>
      <c r="C1542" s="14"/>
      <c r="D1542" s="16"/>
      <c r="E1542" s="16"/>
      <c r="F1542" s="14"/>
      <c r="G1542" s="14"/>
      <c r="H1542" s="14"/>
      <c r="I1542" s="15"/>
      <c r="J1542" s="77"/>
      <c r="K1542" s="92"/>
    </row>
    <row r="1543" spans="1:11" ht="12.75" x14ac:dyDescent="0.2">
      <c r="A1543" s="14"/>
      <c r="B1543" s="14"/>
      <c r="C1543" s="14"/>
      <c r="D1543" s="16"/>
      <c r="E1543" s="16"/>
      <c r="F1543" s="14"/>
      <c r="G1543" s="14"/>
      <c r="H1543" s="14"/>
      <c r="I1543" s="15"/>
      <c r="J1543" s="77"/>
      <c r="K1543" s="92"/>
    </row>
    <row r="1544" spans="1:11" ht="12.75" x14ac:dyDescent="0.2">
      <c r="A1544" s="14"/>
      <c r="B1544" s="14"/>
      <c r="C1544" s="14"/>
      <c r="D1544" s="16"/>
      <c r="E1544" s="16"/>
      <c r="F1544" s="14"/>
      <c r="G1544" s="14"/>
      <c r="H1544" s="14"/>
      <c r="I1544" s="15"/>
      <c r="J1544" s="77"/>
      <c r="K1544" s="92"/>
    </row>
    <row r="1545" spans="1:11" ht="12.75" x14ac:dyDescent="0.2">
      <c r="A1545" s="14"/>
      <c r="B1545" s="14"/>
      <c r="C1545" s="14"/>
      <c r="D1545" s="16"/>
      <c r="E1545" s="16"/>
      <c r="F1545" s="14"/>
      <c r="G1545" s="14"/>
      <c r="H1545" s="14"/>
      <c r="I1545" s="15"/>
      <c r="J1545" s="77"/>
      <c r="K1545" s="92"/>
    </row>
    <row r="1546" spans="1:11" ht="12.75" x14ac:dyDescent="0.2">
      <c r="A1546" s="14"/>
      <c r="B1546" s="14"/>
      <c r="C1546" s="14"/>
      <c r="D1546" s="16"/>
      <c r="E1546" s="16"/>
      <c r="F1546" s="14"/>
      <c r="G1546" s="14"/>
      <c r="H1546" s="14"/>
      <c r="I1546" s="15"/>
      <c r="J1546" s="77"/>
      <c r="K1546" s="92"/>
    </row>
    <row r="1547" spans="1:11" ht="12.75" x14ac:dyDescent="0.2">
      <c r="A1547" s="14"/>
      <c r="B1547" s="14"/>
      <c r="C1547" s="14"/>
      <c r="D1547" s="16"/>
      <c r="E1547" s="16"/>
      <c r="F1547" s="14"/>
      <c r="G1547" s="14"/>
      <c r="H1547" s="14"/>
      <c r="I1547" s="15"/>
      <c r="J1547" s="77"/>
      <c r="K1547" s="92"/>
    </row>
    <row r="1548" spans="1:11" ht="12.75" x14ac:dyDescent="0.2">
      <c r="A1548" s="14"/>
      <c r="B1548" s="14"/>
      <c r="C1548" s="14"/>
      <c r="D1548" s="16"/>
      <c r="E1548" s="16"/>
      <c r="F1548" s="14"/>
      <c r="G1548" s="14"/>
      <c r="H1548" s="14"/>
      <c r="I1548" s="15"/>
      <c r="J1548" s="77"/>
      <c r="K1548" s="92"/>
    </row>
    <row r="1549" spans="1:11" ht="12.75" x14ac:dyDescent="0.2">
      <c r="A1549" s="14"/>
      <c r="B1549" s="14"/>
      <c r="C1549" s="14"/>
      <c r="D1549" s="16"/>
      <c r="E1549" s="16"/>
      <c r="F1549" s="14"/>
      <c r="G1549" s="14"/>
      <c r="H1549" s="14"/>
      <c r="I1549" s="15"/>
      <c r="J1549" s="77"/>
      <c r="K1549" s="92"/>
    </row>
    <row r="1550" spans="1:11" ht="12.75" x14ac:dyDescent="0.2">
      <c r="A1550" s="14"/>
      <c r="B1550" s="14"/>
      <c r="C1550" s="14"/>
      <c r="D1550" s="16"/>
      <c r="E1550" s="16"/>
      <c r="F1550" s="14"/>
      <c r="G1550" s="14"/>
      <c r="H1550" s="14"/>
      <c r="I1550" s="15"/>
      <c r="J1550" s="77"/>
      <c r="K1550" s="92"/>
    </row>
    <row r="1551" spans="1:11" ht="12.75" x14ac:dyDescent="0.2">
      <c r="A1551" s="14"/>
      <c r="B1551" s="14"/>
      <c r="C1551" s="14"/>
      <c r="D1551" s="16"/>
      <c r="E1551" s="16"/>
      <c r="F1551" s="14"/>
      <c r="G1551" s="14"/>
      <c r="H1551" s="14"/>
      <c r="I1551" s="15"/>
      <c r="J1551" s="77"/>
      <c r="K1551" s="92"/>
    </row>
    <row r="1552" spans="1:11" ht="12.75" x14ac:dyDescent="0.2">
      <c r="A1552" s="14"/>
      <c r="B1552" s="14"/>
      <c r="C1552" s="14"/>
      <c r="D1552" s="16"/>
      <c r="E1552" s="16"/>
      <c r="F1552" s="14"/>
      <c r="G1552" s="14"/>
      <c r="H1552" s="14"/>
      <c r="I1552" s="15"/>
      <c r="J1552" s="77"/>
      <c r="K1552" s="92"/>
    </row>
    <row r="1553" spans="1:11" ht="12.75" x14ac:dyDescent="0.2">
      <c r="A1553" s="14"/>
      <c r="B1553" s="14"/>
      <c r="C1553" s="14"/>
      <c r="D1553" s="16"/>
      <c r="E1553" s="16"/>
      <c r="F1553" s="14"/>
      <c r="G1553" s="14"/>
      <c r="H1553" s="14"/>
      <c r="I1553" s="15"/>
      <c r="J1553" s="77"/>
      <c r="K1553" s="92"/>
    </row>
    <row r="1554" spans="1:11" ht="12.75" x14ac:dyDescent="0.2">
      <c r="A1554" s="14"/>
      <c r="B1554" s="14"/>
      <c r="C1554" s="14"/>
      <c r="D1554" s="16"/>
      <c r="E1554" s="16"/>
      <c r="F1554" s="14"/>
      <c r="G1554" s="14"/>
      <c r="H1554" s="14"/>
      <c r="I1554" s="15"/>
      <c r="J1554" s="77"/>
      <c r="K1554" s="92"/>
    </row>
    <row r="1555" spans="1:11" ht="12.75" x14ac:dyDescent="0.2">
      <c r="A1555" s="14"/>
      <c r="B1555" s="14"/>
      <c r="C1555" s="14"/>
      <c r="D1555" s="16"/>
      <c r="E1555" s="16"/>
      <c r="F1555" s="14"/>
      <c r="G1555" s="14"/>
      <c r="H1555" s="14"/>
      <c r="I1555" s="15"/>
      <c r="J1555" s="77"/>
      <c r="K1555" s="92"/>
    </row>
    <row r="1556" spans="1:11" ht="12.75" x14ac:dyDescent="0.2">
      <c r="A1556" s="14"/>
      <c r="B1556" s="14"/>
      <c r="C1556" s="14"/>
      <c r="D1556" s="16"/>
      <c r="E1556" s="16"/>
      <c r="F1556" s="14"/>
      <c r="G1556" s="14"/>
      <c r="H1556" s="14"/>
      <c r="I1556" s="15"/>
      <c r="J1556" s="77"/>
      <c r="K1556" s="92"/>
    </row>
    <row r="1557" spans="1:11" ht="12.75" x14ac:dyDescent="0.2">
      <c r="A1557" s="14"/>
      <c r="B1557" s="14"/>
      <c r="C1557" s="14"/>
      <c r="D1557" s="16"/>
      <c r="E1557" s="16"/>
      <c r="F1557" s="14"/>
      <c r="G1557" s="14"/>
      <c r="H1557" s="14"/>
      <c r="I1557" s="15"/>
      <c r="J1557" s="77"/>
      <c r="K1557" s="92"/>
    </row>
    <row r="1558" spans="1:11" ht="12.75" x14ac:dyDescent="0.2">
      <c r="A1558" s="14"/>
      <c r="B1558" s="14"/>
      <c r="C1558" s="14"/>
      <c r="D1558" s="16"/>
      <c r="E1558" s="16"/>
      <c r="F1558" s="14"/>
      <c r="G1558" s="14"/>
      <c r="H1558" s="14"/>
      <c r="I1558" s="15"/>
      <c r="J1558" s="77"/>
      <c r="K1558" s="92"/>
    </row>
    <row r="1559" spans="1:11" ht="12.75" x14ac:dyDescent="0.2">
      <c r="A1559" s="14"/>
      <c r="B1559" s="14"/>
      <c r="C1559" s="14"/>
      <c r="D1559" s="16"/>
      <c r="E1559" s="16"/>
      <c r="F1559" s="14"/>
      <c r="G1559" s="14"/>
      <c r="H1559" s="14"/>
      <c r="I1559" s="15"/>
      <c r="J1559" s="77"/>
      <c r="K1559" s="92"/>
    </row>
    <row r="1560" spans="1:11" ht="12.75" x14ac:dyDescent="0.2">
      <c r="A1560" s="14"/>
      <c r="B1560" s="14"/>
      <c r="C1560" s="14"/>
      <c r="D1560" s="16"/>
      <c r="E1560" s="16"/>
      <c r="F1560" s="14"/>
      <c r="G1560" s="14"/>
      <c r="H1560" s="14"/>
      <c r="I1560" s="15"/>
      <c r="J1560" s="77"/>
      <c r="K1560" s="92"/>
    </row>
    <row r="1561" spans="1:11" ht="12.75" x14ac:dyDescent="0.2">
      <c r="A1561" s="14"/>
      <c r="B1561" s="14"/>
      <c r="C1561" s="14"/>
      <c r="D1561" s="16"/>
      <c r="E1561" s="16"/>
      <c r="F1561" s="14"/>
      <c r="G1561" s="14"/>
      <c r="H1561" s="14"/>
      <c r="I1561" s="15"/>
      <c r="J1561" s="77"/>
      <c r="K1561" s="92"/>
    </row>
    <row r="1562" spans="1:11" ht="12.75" x14ac:dyDescent="0.2">
      <c r="A1562" s="14"/>
      <c r="B1562" s="14"/>
      <c r="C1562" s="14"/>
      <c r="D1562" s="16"/>
      <c r="E1562" s="16"/>
      <c r="F1562" s="14"/>
      <c r="G1562" s="14"/>
      <c r="H1562" s="14"/>
      <c r="I1562" s="15"/>
      <c r="J1562" s="77"/>
      <c r="K1562" s="92"/>
    </row>
    <row r="1563" spans="1:11" ht="12.75" x14ac:dyDescent="0.2">
      <c r="A1563" s="14"/>
      <c r="B1563" s="14"/>
      <c r="C1563" s="14"/>
      <c r="D1563" s="16"/>
      <c r="E1563" s="16"/>
      <c r="F1563" s="14"/>
      <c r="G1563" s="14"/>
      <c r="H1563" s="14"/>
      <c r="I1563" s="15"/>
      <c r="J1563" s="77"/>
      <c r="K1563" s="92"/>
    </row>
    <row r="1564" spans="1:11" ht="12.75" x14ac:dyDescent="0.2">
      <c r="A1564" s="14"/>
      <c r="B1564" s="14"/>
      <c r="C1564" s="14"/>
      <c r="D1564" s="16"/>
      <c r="E1564" s="16"/>
      <c r="F1564" s="14"/>
      <c r="G1564" s="14"/>
      <c r="H1564" s="14"/>
      <c r="I1564" s="15"/>
      <c r="J1564" s="77"/>
      <c r="K1564" s="92"/>
    </row>
    <row r="1565" spans="1:11" ht="12.75" x14ac:dyDescent="0.2">
      <c r="A1565" s="14"/>
      <c r="B1565" s="14"/>
      <c r="C1565" s="14"/>
      <c r="D1565" s="16"/>
      <c r="E1565" s="16"/>
      <c r="F1565" s="14"/>
      <c r="G1565" s="14"/>
      <c r="H1565" s="14"/>
      <c r="I1565" s="15"/>
      <c r="J1565" s="77"/>
      <c r="K1565" s="92"/>
    </row>
    <row r="1566" spans="1:11" ht="12.75" x14ac:dyDescent="0.2">
      <c r="A1566" s="14"/>
      <c r="B1566" s="14"/>
      <c r="C1566" s="14"/>
      <c r="D1566" s="16"/>
      <c r="E1566" s="16"/>
      <c r="F1566" s="14"/>
      <c r="G1566" s="14"/>
      <c r="H1566" s="14"/>
      <c r="I1566" s="15"/>
      <c r="J1566" s="77"/>
      <c r="K1566" s="92"/>
    </row>
    <row r="1567" spans="1:11" ht="12.75" x14ac:dyDescent="0.2">
      <c r="A1567" s="14"/>
      <c r="B1567" s="14"/>
      <c r="C1567" s="14"/>
      <c r="D1567" s="16"/>
      <c r="E1567" s="16"/>
      <c r="F1567" s="14"/>
      <c r="G1567" s="14"/>
      <c r="H1567" s="14"/>
      <c r="I1567" s="15"/>
      <c r="J1567" s="77"/>
      <c r="K1567" s="92"/>
    </row>
    <row r="1568" spans="1:11" ht="12.75" x14ac:dyDescent="0.2">
      <c r="A1568" s="14"/>
      <c r="B1568" s="14"/>
      <c r="C1568" s="14"/>
      <c r="D1568" s="16"/>
      <c r="E1568" s="16"/>
      <c r="F1568" s="14"/>
      <c r="G1568" s="14"/>
      <c r="H1568" s="14"/>
      <c r="I1568" s="15"/>
      <c r="J1568" s="77"/>
      <c r="K1568" s="92"/>
    </row>
    <row r="1569" spans="1:11" ht="12.75" x14ac:dyDescent="0.2">
      <c r="A1569" s="14"/>
      <c r="B1569" s="14"/>
      <c r="C1569" s="14"/>
      <c r="D1569" s="16"/>
      <c r="E1569" s="16"/>
      <c r="F1569" s="14"/>
      <c r="G1569" s="14"/>
      <c r="H1569" s="14"/>
      <c r="I1569" s="15"/>
      <c r="J1569" s="77"/>
      <c r="K1569" s="92"/>
    </row>
    <row r="1570" spans="1:11" ht="12.75" x14ac:dyDescent="0.2">
      <c r="A1570" s="14"/>
      <c r="B1570" s="14"/>
      <c r="C1570" s="14"/>
      <c r="D1570" s="16"/>
      <c r="E1570" s="16"/>
      <c r="F1570" s="14"/>
      <c r="G1570" s="14"/>
      <c r="H1570" s="14"/>
      <c r="I1570" s="15"/>
      <c r="J1570" s="77"/>
      <c r="K1570" s="92"/>
    </row>
    <row r="1571" spans="1:11" ht="12.75" x14ac:dyDescent="0.2">
      <c r="A1571" s="14"/>
      <c r="B1571" s="14"/>
      <c r="C1571" s="14"/>
      <c r="D1571" s="16"/>
      <c r="E1571" s="16"/>
      <c r="F1571" s="14"/>
      <c r="G1571" s="14"/>
      <c r="H1571" s="14"/>
      <c r="I1571" s="15"/>
      <c r="J1571" s="77"/>
      <c r="K1571" s="92"/>
    </row>
    <row r="1572" spans="1:11" ht="12.75" x14ac:dyDescent="0.2">
      <c r="A1572" s="14"/>
      <c r="B1572" s="14"/>
      <c r="C1572" s="14"/>
      <c r="D1572" s="16"/>
      <c r="E1572" s="16"/>
      <c r="F1572" s="14"/>
      <c r="G1572" s="14"/>
      <c r="H1572" s="14"/>
      <c r="I1572" s="15"/>
      <c r="J1572" s="77"/>
      <c r="K1572" s="92"/>
    </row>
    <row r="1573" spans="1:11" ht="12.75" x14ac:dyDescent="0.2">
      <c r="A1573" s="14"/>
      <c r="B1573" s="14"/>
      <c r="C1573" s="14"/>
      <c r="D1573" s="16"/>
      <c r="E1573" s="16"/>
      <c r="F1573" s="14"/>
      <c r="G1573" s="14"/>
      <c r="H1573" s="14"/>
      <c r="I1573" s="15"/>
      <c r="J1573" s="77"/>
      <c r="K1573" s="92"/>
    </row>
    <row r="1574" spans="1:11" ht="12.75" x14ac:dyDescent="0.2">
      <c r="A1574" s="14"/>
      <c r="B1574" s="14"/>
      <c r="C1574" s="14"/>
      <c r="D1574" s="16"/>
      <c r="E1574" s="16"/>
      <c r="F1574" s="14"/>
      <c r="G1574" s="14"/>
      <c r="H1574" s="14"/>
      <c r="I1574" s="15"/>
      <c r="J1574" s="77"/>
      <c r="K1574" s="92"/>
    </row>
    <row r="1575" spans="1:11" ht="12.75" x14ac:dyDescent="0.2">
      <c r="A1575" s="14"/>
      <c r="B1575" s="14"/>
      <c r="C1575" s="14"/>
      <c r="D1575" s="16"/>
      <c r="E1575" s="16"/>
      <c r="F1575" s="14"/>
      <c r="G1575" s="14"/>
      <c r="H1575" s="14"/>
      <c r="I1575" s="15"/>
      <c r="J1575" s="77"/>
      <c r="K1575" s="92"/>
    </row>
    <row r="1576" spans="1:11" ht="12.75" x14ac:dyDescent="0.2">
      <c r="A1576" s="14"/>
      <c r="B1576" s="14"/>
      <c r="C1576" s="14"/>
      <c r="D1576" s="16"/>
      <c r="E1576" s="16"/>
      <c r="F1576" s="14"/>
      <c r="G1576" s="14"/>
      <c r="H1576" s="14"/>
      <c r="I1576" s="15"/>
      <c r="J1576" s="77"/>
      <c r="K1576" s="92"/>
    </row>
    <row r="1577" spans="1:11" ht="12.75" x14ac:dyDescent="0.2">
      <c r="A1577" s="14"/>
      <c r="B1577" s="14"/>
      <c r="C1577" s="14"/>
      <c r="D1577" s="16"/>
      <c r="E1577" s="16"/>
      <c r="F1577" s="14"/>
      <c r="G1577" s="14"/>
      <c r="H1577" s="14"/>
      <c r="I1577" s="15"/>
      <c r="J1577" s="77"/>
      <c r="K1577" s="92"/>
    </row>
    <row r="1578" spans="1:11" ht="12.75" x14ac:dyDescent="0.2">
      <c r="A1578" s="14"/>
      <c r="B1578" s="14"/>
      <c r="C1578" s="14"/>
      <c r="D1578" s="16"/>
      <c r="E1578" s="16"/>
      <c r="F1578" s="14"/>
      <c r="G1578" s="14"/>
      <c r="H1578" s="14"/>
      <c r="I1578" s="15"/>
      <c r="J1578" s="77"/>
      <c r="K1578" s="92"/>
    </row>
    <row r="1579" spans="1:11" ht="12.75" x14ac:dyDescent="0.2">
      <c r="A1579" s="14"/>
      <c r="B1579" s="14"/>
      <c r="C1579" s="14"/>
      <c r="D1579" s="16"/>
      <c r="E1579" s="16"/>
      <c r="F1579" s="14"/>
      <c r="G1579" s="14"/>
      <c r="H1579" s="14"/>
      <c r="I1579" s="15"/>
      <c r="J1579" s="77"/>
      <c r="K1579" s="92"/>
    </row>
    <row r="1580" spans="1:11" ht="12.75" x14ac:dyDescent="0.2">
      <c r="A1580" s="14"/>
      <c r="B1580" s="14"/>
      <c r="C1580" s="14"/>
      <c r="D1580" s="16"/>
      <c r="E1580" s="16"/>
      <c r="F1580" s="14"/>
      <c r="G1580" s="14"/>
      <c r="H1580" s="14"/>
      <c r="I1580" s="15"/>
      <c r="J1580" s="77"/>
      <c r="K1580" s="92"/>
    </row>
    <row r="1581" spans="1:11" ht="12.75" x14ac:dyDescent="0.2">
      <c r="A1581" s="14"/>
      <c r="B1581" s="14"/>
      <c r="C1581" s="14"/>
      <c r="D1581" s="16"/>
      <c r="E1581" s="16"/>
      <c r="F1581" s="14"/>
      <c r="G1581" s="14"/>
      <c r="H1581" s="14"/>
      <c r="I1581" s="15"/>
      <c r="J1581" s="77"/>
      <c r="K1581" s="92"/>
    </row>
    <row r="1582" spans="1:11" ht="12.75" x14ac:dyDescent="0.2">
      <c r="A1582" s="14"/>
      <c r="B1582" s="14"/>
      <c r="C1582" s="14"/>
      <c r="D1582" s="16"/>
      <c r="E1582" s="16"/>
      <c r="F1582" s="14"/>
      <c r="G1582" s="14"/>
      <c r="H1582" s="14"/>
      <c r="I1582" s="15"/>
      <c r="J1582" s="77"/>
      <c r="K1582" s="92"/>
    </row>
    <row r="1583" spans="1:11" ht="12.75" x14ac:dyDescent="0.2">
      <c r="A1583" s="14"/>
      <c r="B1583" s="14"/>
      <c r="C1583" s="14"/>
      <c r="D1583" s="16"/>
      <c r="E1583" s="16"/>
      <c r="F1583" s="14"/>
      <c r="G1583" s="14"/>
      <c r="H1583" s="14"/>
      <c r="I1583" s="15"/>
      <c r="J1583" s="77"/>
      <c r="K1583" s="92"/>
    </row>
    <row r="1584" spans="1:11" ht="12.75" x14ac:dyDescent="0.2">
      <c r="A1584" s="14"/>
      <c r="B1584" s="14"/>
      <c r="C1584" s="14"/>
      <c r="D1584" s="16"/>
      <c r="E1584" s="16"/>
      <c r="F1584" s="14"/>
      <c r="G1584" s="14"/>
      <c r="H1584" s="14"/>
      <c r="I1584" s="15"/>
      <c r="J1584" s="77"/>
      <c r="K1584" s="92"/>
    </row>
    <row r="1585" spans="1:11" ht="12.75" x14ac:dyDescent="0.2">
      <c r="A1585" s="14"/>
      <c r="B1585" s="14"/>
      <c r="C1585" s="14"/>
      <c r="D1585" s="16"/>
      <c r="E1585" s="16"/>
      <c r="F1585" s="14"/>
      <c r="G1585" s="14"/>
      <c r="H1585" s="14"/>
      <c r="I1585" s="15"/>
      <c r="J1585" s="77"/>
      <c r="K1585" s="92"/>
    </row>
    <row r="1586" spans="1:11" ht="12.75" x14ac:dyDescent="0.2">
      <c r="A1586" s="14"/>
      <c r="B1586" s="14"/>
      <c r="C1586" s="14"/>
      <c r="D1586" s="16"/>
      <c r="E1586" s="16"/>
      <c r="F1586" s="14"/>
      <c r="G1586" s="14"/>
      <c r="H1586" s="14"/>
      <c r="I1586" s="15"/>
      <c r="J1586" s="77"/>
      <c r="K1586" s="92"/>
    </row>
    <row r="1587" spans="1:11" ht="12.75" x14ac:dyDescent="0.2">
      <c r="A1587" s="14"/>
      <c r="B1587" s="14"/>
      <c r="C1587" s="14"/>
      <c r="D1587" s="16"/>
      <c r="E1587" s="16"/>
      <c r="F1587" s="14"/>
      <c r="G1587" s="14"/>
      <c r="H1587" s="14"/>
      <c r="I1587" s="15"/>
      <c r="J1587" s="77"/>
      <c r="K1587" s="92"/>
    </row>
    <row r="1588" spans="1:11" ht="12.75" x14ac:dyDescent="0.2">
      <c r="A1588" s="14"/>
      <c r="B1588" s="14"/>
      <c r="C1588" s="14"/>
      <c r="D1588" s="16"/>
      <c r="E1588" s="16"/>
      <c r="F1588" s="14"/>
      <c r="G1588" s="14"/>
      <c r="H1588" s="14"/>
      <c r="I1588" s="15"/>
      <c r="J1588" s="77"/>
      <c r="K1588" s="92"/>
    </row>
    <row r="1589" spans="1:11" ht="12.75" x14ac:dyDescent="0.2">
      <c r="A1589" s="14"/>
      <c r="B1589" s="14"/>
      <c r="C1589" s="14"/>
      <c r="D1589" s="16"/>
      <c r="E1589" s="16"/>
      <c r="F1589" s="14"/>
      <c r="G1589" s="14"/>
      <c r="H1589" s="14"/>
      <c r="I1589" s="15"/>
      <c r="J1589" s="77"/>
      <c r="K1589" s="92"/>
    </row>
    <row r="1590" spans="1:11" ht="12.75" x14ac:dyDescent="0.2">
      <c r="A1590" s="14"/>
      <c r="B1590" s="14"/>
      <c r="C1590" s="14"/>
      <c r="D1590" s="16"/>
      <c r="E1590" s="16"/>
      <c r="F1590" s="14"/>
      <c r="G1590" s="14"/>
      <c r="H1590" s="14"/>
      <c r="I1590" s="15"/>
      <c r="J1590" s="77"/>
      <c r="K1590" s="92"/>
    </row>
    <row r="1591" spans="1:11" ht="12.75" x14ac:dyDescent="0.2">
      <c r="A1591" s="14"/>
      <c r="B1591" s="14"/>
      <c r="C1591" s="14"/>
      <c r="D1591" s="16"/>
      <c r="E1591" s="16"/>
      <c r="F1591" s="14"/>
      <c r="G1591" s="14"/>
      <c r="H1591" s="14"/>
      <c r="I1591" s="15"/>
      <c r="J1591" s="77"/>
      <c r="K1591" s="92"/>
    </row>
    <row r="1592" spans="1:11" ht="12.75" x14ac:dyDescent="0.2">
      <c r="A1592" s="14"/>
      <c r="B1592" s="14"/>
      <c r="C1592" s="14"/>
      <c r="D1592" s="16"/>
      <c r="E1592" s="16"/>
      <c r="F1592" s="14"/>
      <c r="G1592" s="14"/>
      <c r="H1592" s="14"/>
      <c r="I1592" s="15"/>
      <c r="J1592" s="77"/>
      <c r="K1592" s="92"/>
    </row>
    <row r="1593" spans="1:11" ht="12.75" x14ac:dyDescent="0.2">
      <c r="A1593" s="14"/>
      <c r="B1593" s="14"/>
      <c r="C1593" s="14"/>
      <c r="D1593" s="16"/>
      <c r="E1593" s="16"/>
      <c r="F1593" s="14"/>
      <c r="G1593" s="14"/>
      <c r="H1593" s="14"/>
      <c r="I1593" s="15"/>
      <c r="J1593" s="77"/>
      <c r="K1593" s="92"/>
    </row>
    <row r="1594" spans="1:11" ht="12.75" x14ac:dyDescent="0.2">
      <c r="A1594" s="14"/>
      <c r="B1594" s="14"/>
      <c r="C1594" s="14"/>
      <c r="D1594" s="16"/>
      <c r="E1594" s="16"/>
      <c r="F1594" s="14"/>
      <c r="G1594" s="14"/>
      <c r="H1594" s="14"/>
      <c r="I1594" s="15"/>
      <c r="J1594" s="77"/>
      <c r="K1594" s="92"/>
    </row>
    <row r="1595" spans="1:11" ht="12.75" x14ac:dyDescent="0.2">
      <c r="A1595" s="14"/>
      <c r="B1595" s="14"/>
      <c r="C1595" s="14"/>
      <c r="D1595" s="16"/>
      <c r="E1595" s="16"/>
      <c r="F1595" s="14"/>
      <c r="G1595" s="14"/>
      <c r="H1595" s="14"/>
      <c r="I1595" s="15"/>
      <c r="J1595" s="77"/>
      <c r="K1595" s="92"/>
    </row>
    <row r="1596" spans="1:11" ht="12.75" x14ac:dyDescent="0.2">
      <c r="A1596" s="14"/>
      <c r="B1596" s="14"/>
      <c r="C1596" s="14"/>
      <c r="D1596" s="16"/>
      <c r="E1596" s="16"/>
      <c r="F1596" s="14"/>
      <c r="G1596" s="14"/>
      <c r="H1596" s="14"/>
      <c r="I1596" s="15"/>
      <c r="J1596" s="77"/>
      <c r="K1596" s="92"/>
    </row>
    <row r="1597" spans="1:11" ht="12.75" x14ac:dyDescent="0.2">
      <c r="A1597" s="14"/>
      <c r="B1597" s="14"/>
      <c r="C1597" s="14"/>
      <c r="D1597" s="16"/>
      <c r="E1597" s="16"/>
      <c r="F1597" s="14"/>
      <c r="G1597" s="14"/>
      <c r="H1597" s="14"/>
      <c r="I1597" s="15"/>
      <c r="J1597" s="77"/>
      <c r="K1597" s="92"/>
    </row>
    <row r="1598" spans="1:11" ht="12.75" x14ac:dyDescent="0.2">
      <c r="A1598" s="14"/>
      <c r="B1598" s="14"/>
      <c r="C1598" s="14"/>
      <c r="D1598" s="16"/>
      <c r="E1598" s="16"/>
      <c r="F1598" s="14"/>
      <c r="G1598" s="14"/>
      <c r="H1598" s="14"/>
      <c r="I1598" s="15"/>
      <c r="J1598" s="77"/>
      <c r="K1598" s="92"/>
    </row>
    <row r="1599" spans="1:11" ht="12.75" x14ac:dyDescent="0.2">
      <c r="A1599" s="14"/>
      <c r="B1599" s="14"/>
      <c r="C1599" s="14"/>
      <c r="D1599" s="16"/>
      <c r="E1599" s="16"/>
      <c r="F1599" s="14"/>
      <c r="G1599" s="14"/>
      <c r="H1599" s="14"/>
      <c r="I1599" s="15"/>
      <c r="J1599" s="77"/>
      <c r="K1599" s="92"/>
    </row>
    <row r="1600" spans="1:11" ht="12.75" x14ac:dyDescent="0.2">
      <c r="A1600" s="14"/>
      <c r="B1600" s="14"/>
      <c r="C1600" s="14"/>
      <c r="D1600" s="16"/>
      <c r="E1600" s="16"/>
      <c r="F1600" s="14"/>
      <c r="G1600" s="14"/>
      <c r="H1600" s="14"/>
      <c r="I1600" s="15"/>
      <c r="J1600" s="77"/>
      <c r="K1600" s="92"/>
    </row>
    <row r="1601" spans="1:11" ht="12.75" x14ac:dyDescent="0.2">
      <c r="A1601" s="14"/>
      <c r="B1601" s="14"/>
      <c r="C1601" s="14"/>
      <c r="D1601" s="16"/>
      <c r="E1601" s="16"/>
      <c r="F1601" s="14"/>
      <c r="G1601" s="14"/>
      <c r="H1601" s="14"/>
      <c r="I1601" s="15"/>
      <c r="J1601" s="77"/>
      <c r="K1601" s="92"/>
    </row>
    <row r="1602" spans="1:11" ht="12.75" x14ac:dyDescent="0.2">
      <c r="A1602" s="14"/>
      <c r="B1602" s="14"/>
      <c r="C1602" s="14"/>
      <c r="D1602" s="16"/>
      <c r="E1602" s="16"/>
      <c r="F1602" s="14"/>
      <c r="G1602" s="14"/>
      <c r="H1602" s="14"/>
      <c r="I1602" s="15"/>
      <c r="J1602" s="77"/>
      <c r="K1602" s="92"/>
    </row>
    <row r="1603" spans="1:11" ht="12.75" x14ac:dyDescent="0.2">
      <c r="A1603" s="14"/>
      <c r="B1603" s="14"/>
      <c r="C1603" s="14"/>
      <c r="D1603" s="16"/>
      <c r="E1603" s="16"/>
      <c r="F1603" s="14"/>
      <c r="G1603" s="14"/>
      <c r="H1603" s="14"/>
      <c r="I1603" s="15"/>
      <c r="J1603" s="77"/>
      <c r="K1603" s="92"/>
    </row>
    <row r="1604" spans="1:11" ht="12.75" x14ac:dyDescent="0.2">
      <c r="A1604" s="14"/>
      <c r="B1604" s="14"/>
      <c r="C1604" s="14"/>
      <c r="D1604" s="16"/>
      <c r="E1604" s="16"/>
      <c r="F1604" s="14"/>
      <c r="G1604" s="14"/>
      <c r="H1604" s="14"/>
      <c r="I1604" s="15"/>
      <c r="J1604" s="77"/>
      <c r="K1604" s="92"/>
    </row>
    <row r="1605" spans="1:11" ht="12.75" x14ac:dyDescent="0.2">
      <c r="A1605" s="14"/>
      <c r="B1605" s="14"/>
      <c r="C1605" s="14"/>
      <c r="D1605" s="16"/>
      <c r="E1605" s="16"/>
      <c r="F1605" s="14"/>
      <c r="G1605" s="14"/>
      <c r="H1605" s="14"/>
      <c r="I1605" s="15"/>
      <c r="J1605" s="77"/>
      <c r="K1605" s="92"/>
    </row>
    <row r="1606" spans="1:11" ht="12.75" x14ac:dyDescent="0.2">
      <c r="A1606" s="14"/>
      <c r="B1606" s="14"/>
      <c r="C1606" s="14"/>
      <c r="D1606" s="16"/>
      <c r="E1606" s="16"/>
      <c r="F1606" s="14"/>
      <c r="G1606" s="14"/>
      <c r="H1606" s="14"/>
      <c r="I1606" s="15"/>
      <c r="J1606" s="77"/>
      <c r="K1606" s="92"/>
    </row>
    <row r="1607" spans="1:11" ht="12.75" x14ac:dyDescent="0.2">
      <c r="A1607" s="14"/>
      <c r="B1607" s="14"/>
      <c r="C1607" s="14"/>
      <c r="D1607" s="16"/>
      <c r="E1607" s="16"/>
      <c r="F1607" s="14"/>
      <c r="G1607" s="14"/>
      <c r="H1607" s="14"/>
      <c r="I1607" s="15"/>
      <c r="J1607" s="77"/>
      <c r="K1607" s="92"/>
    </row>
    <row r="1608" spans="1:11" ht="12.75" x14ac:dyDescent="0.2">
      <c r="A1608" s="14"/>
      <c r="B1608" s="14"/>
      <c r="C1608" s="14"/>
      <c r="D1608" s="16"/>
      <c r="E1608" s="16"/>
      <c r="F1608" s="14"/>
      <c r="G1608" s="14"/>
      <c r="H1608" s="14"/>
      <c r="I1608" s="15"/>
      <c r="J1608" s="77"/>
      <c r="K1608" s="92"/>
    </row>
    <row r="1609" spans="1:11" ht="12.75" x14ac:dyDescent="0.2">
      <c r="A1609" s="14"/>
      <c r="B1609" s="14"/>
      <c r="C1609" s="14"/>
      <c r="D1609" s="16"/>
      <c r="E1609" s="16"/>
      <c r="F1609" s="14"/>
      <c r="G1609" s="14"/>
      <c r="H1609" s="14"/>
      <c r="I1609" s="15"/>
      <c r="J1609" s="77"/>
      <c r="K1609" s="92"/>
    </row>
    <row r="1610" spans="1:11" ht="12.75" x14ac:dyDescent="0.2">
      <c r="A1610" s="14"/>
      <c r="B1610" s="14"/>
      <c r="C1610" s="14"/>
      <c r="D1610" s="16"/>
      <c r="E1610" s="16"/>
      <c r="F1610" s="14"/>
      <c r="G1610" s="14"/>
      <c r="H1610" s="14"/>
      <c r="I1610" s="15"/>
      <c r="J1610" s="77"/>
      <c r="K1610" s="92"/>
    </row>
    <row r="1611" spans="1:11" ht="12.75" x14ac:dyDescent="0.2">
      <c r="A1611" s="14"/>
      <c r="B1611" s="14"/>
      <c r="C1611" s="14"/>
      <c r="D1611" s="16"/>
      <c r="E1611" s="16"/>
      <c r="F1611" s="14"/>
      <c r="G1611" s="14"/>
      <c r="H1611" s="14"/>
      <c r="I1611" s="15"/>
      <c r="J1611" s="77"/>
      <c r="K1611" s="92"/>
    </row>
    <row r="1612" spans="1:11" ht="12.75" x14ac:dyDescent="0.2">
      <c r="A1612" s="14"/>
      <c r="B1612" s="14"/>
      <c r="C1612" s="14"/>
      <c r="D1612" s="16"/>
      <c r="E1612" s="16"/>
      <c r="F1612" s="14"/>
      <c r="G1612" s="14"/>
      <c r="H1612" s="14"/>
      <c r="I1612" s="15"/>
      <c r="J1612" s="77"/>
      <c r="K1612" s="92"/>
    </row>
    <row r="1613" spans="1:11" ht="12.75" x14ac:dyDescent="0.2">
      <c r="A1613" s="14"/>
      <c r="B1613" s="14"/>
      <c r="C1613" s="14"/>
      <c r="D1613" s="16"/>
      <c r="E1613" s="16"/>
      <c r="F1613" s="14"/>
      <c r="G1613" s="14"/>
      <c r="H1613" s="14"/>
      <c r="I1613" s="15"/>
      <c r="J1613" s="77"/>
      <c r="K1613" s="92"/>
    </row>
    <row r="1614" spans="1:11" ht="12.75" x14ac:dyDescent="0.2">
      <c r="A1614" s="14"/>
      <c r="B1614" s="14"/>
      <c r="C1614" s="14"/>
      <c r="D1614" s="16"/>
      <c r="E1614" s="16"/>
      <c r="F1614" s="14"/>
      <c r="G1614" s="14"/>
      <c r="H1614" s="14"/>
      <c r="I1614" s="15"/>
      <c r="J1614" s="77"/>
      <c r="K1614" s="92"/>
    </row>
    <row r="1615" spans="1:11" ht="12.75" x14ac:dyDescent="0.2">
      <c r="A1615" s="14"/>
      <c r="B1615" s="14"/>
      <c r="C1615" s="14"/>
      <c r="D1615" s="16"/>
      <c r="E1615" s="16"/>
      <c r="F1615" s="14"/>
      <c r="G1615" s="14"/>
      <c r="H1615" s="14"/>
      <c r="I1615" s="15"/>
      <c r="J1615" s="77"/>
      <c r="K1615" s="92"/>
    </row>
    <row r="1616" spans="1:11" ht="12.75" x14ac:dyDescent="0.2">
      <c r="A1616" s="14"/>
      <c r="B1616" s="14"/>
      <c r="C1616" s="14"/>
      <c r="D1616" s="16"/>
      <c r="E1616" s="16"/>
      <c r="F1616" s="14"/>
      <c r="G1616" s="14"/>
      <c r="H1616" s="14"/>
      <c r="I1616" s="15"/>
      <c r="J1616" s="77"/>
      <c r="K1616" s="92"/>
    </row>
    <row r="1617" spans="1:11" ht="12.75" x14ac:dyDescent="0.2">
      <c r="A1617" s="14"/>
      <c r="B1617" s="14"/>
      <c r="C1617" s="14"/>
      <c r="D1617" s="16"/>
      <c r="E1617" s="16"/>
      <c r="F1617" s="14"/>
      <c r="G1617" s="14"/>
      <c r="H1617" s="14"/>
      <c r="I1617" s="15"/>
      <c r="J1617" s="77"/>
      <c r="K1617" s="92"/>
    </row>
    <row r="1618" spans="1:11" ht="12.75" x14ac:dyDescent="0.2">
      <c r="A1618" s="14"/>
      <c r="B1618" s="14"/>
      <c r="C1618" s="14"/>
      <c r="D1618" s="16"/>
      <c r="E1618" s="16"/>
      <c r="F1618" s="14"/>
      <c r="G1618" s="14"/>
      <c r="H1618" s="14"/>
      <c r="I1618" s="15"/>
      <c r="J1618" s="77"/>
      <c r="K1618" s="92"/>
    </row>
    <row r="1619" spans="1:11" ht="12.75" x14ac:dyDescent="0.2">
      <c r="A1619" s="14"/>
      <c r="B1619" s="14"/>
      <c r="C1619" s="14"/>
      <c r="D1619" s="16"/>
      <c r="E1619" s="16"/>
      <c r="F1619" s="14"/>
      <c r="G1619" s="14"/>
      <c r="H1619" s="14"/>
      <c r="I1619" s="15"/>
      <c r="J1619" s="77"/>
      <c r="K1619" s="92"/>
    </row>
    <row r="1620" spans="1:11" ht="12.75" x14ac:dyDescent="0.2">
      <c r="A1620" s="14"/>
      <c r="B1620" s="14"/>
      <c r="C1620" s="14"/>
      <c r="D1620" s="16"/>
      <c r="E1620" s="16"/>
      <c r="F1620" s="14"/>
      <c r="G1620" s="14"/>
      <c r="H1620" s="14"/>
      <c r="I1620" s="15"/>
      <c r="J1620" s="77"/>
      <c r="K1620" s="92"/>
    </row>
    <row r="1621" spans="1:11" ht="12.75" x14ac:dyDescent="0.2">
      <c r="A1621" s="14"/>
      <c r="B1621" s="14"/>
      <c r="C1621" s="14"/>
      <c r="D1621" s="16"/>
      <c r="E1621" s="16"/>
      <c r="F1621" s="14"/>
      <c r="G1621" s="14"/>
      <c r="H1621" s="14"/>
      <c r="I1621" s="15"/>
      <c r="J1621" s="77"/>
      <c r="K1621" s="92"/>
    </row>
    <row r="1622" spans="1:11" ht="12.75" x14ac:dyDescent="0.2">
      <c r="A1622" s="14"/>
      <c r="B1622" s="14"/>
      <c r="C1622" s="14"/>
      <c r="D1622" s="16"/>
      <c r="E1622" s="16"/>
      <c r="F1622" s="14"/>
      <c r="G1622" s="14"/>
      <c r="H1622" s="14"/>
      <c r="I1622" s="15"/>
      <c r="J1622" s="77"/>
      <c r="K1622" s="92"/>
    </row>
    <row r="1623" spans="1:11" ht="12.75" x14ac:dyDescent="0.2">
      <c r="A1623" s="14"/>
      <c r="B1623" s="14"/>
      <c r="C1623" s="14"/>
      <c r="D1623" s="16"/>
      <c r="E1623" s="16"/>
      <c r="F1623" s="14"/>
      <c r="G1623" s="14"/>
      <c r="H1623" s="14"/>
      <c r="I1623" s="15"/>
      <c r="J1623" s="77"/>
      <c r="K1623" s="92"/>
    </row>
    <row r="1624" spans="1:11" ht="12.75" x14ac:dyDescent="0.2">
      <c r="A1624" s="14"/>
      <c r="B1624" s="14"/>
      <c r="C1624" s="14"/>
      <c r="D1624" s="16"/>
      <c r="E1624" s="16"/>
      <c r="F1624" s="14"/>
      <c r="G1624" s="14"/>
      <c r="H1624" s="14"/>
      <c r="I1624" s="15"/>
      <c r="J1624" s="77"/>
      <c r="K1624" s="92"/>
    </row>
    <row r="1625" spans="1:11" ht="12.75" x14ac:dyDescent="0.2">
      <c r="A1625" s="14"/>
      <c r="B1625" s="14"/>
      <c r="C1625" s="14"/>
      <c r="D1625" s="16"/>
      <c r="E1625" s="16"/>
      <c r="F1625" s="14"/>
      <c r="G1625" s="14"/>
      <c r="H1625" s="14"/>
      <c r="I1625" s="15"/>
      <c r="J1625" s="77"/>
      <c r="K1625" s="92"/>
    </row>
    <row r="1626" spans="1:11" ht="12.75" x14ac:dyDescent="0.2">
      <c r="A1626" s="14"/>
      <c r="B1626" s="14"/>
      <c r="C1626" s="14"/>
      <c r="D1626" s="16"/>
      <c r="E1626" s="16"/>
      <c r="F1626" s="14"/>
      <c r="G1626" s="14"/>
      <c r="H1626" s="14"/>
      <c r="I1626" s="15"/>
      <c r="J1626" s="77"/>
      <c r="K1626" s="92"/>
    </row>
    <row r="1627" spans="1:11" ht="12.75" x14ac:dyDescent="0.2">
      <c r="A1627" s="14"/>
      <c r="B1627" s="14"/>
      <c r="C1627" s="14"/>
      <c r="D1627" s="16"/>
      <c r="E1627" s="16"/>
      <c r="F1627" s="14"/>
      <c r="G1627" s="14"/>
      <c r="H1627" s="14"/>
      <c r="I1627" s="15"/>
      <c r="J1627" s="77"/>
      <c r="K1627" s="92"/>
    </row>
    <row r="1628" spans="1:11" ht="12.75" x14ac:dyDescent="0.2">
      <c r="A1628" s="14"/>
      <c r="B1628" s="14"/>
      <c r="C1628" s="14"/>
      <c r="D1628" s="16"/>
      <c r="E1628" s="16"/>
      <c r="F1628" s="14"/>
      <c r="G1628" s="14"/>
      <c r="H1628" s="14"/>
      <c r="I1628" s="15"/>
      <c r="J1628" s="77"/>
      <c r="K1628" s="92"/>
    </row>
    <row r="1629" spans="1:11" ht="12.75" x14ac:dyDescent="0.2">
      <c r="A1629" s="14"/>
      <c r="B1629" s="14"/>
      <c r="C1629" s="14"/>
      <c r="D1629" s="16"/>
      <c r="E1629" s="16"/>
      <c r="F1629" s="14"/>
      <c r="G1629" s="14"/>
      <c r="H1629" s="14"/>
      <c r="I1629" s="15"/>
      <c r="J1629" s="77"/>
      <c r="K1629" s="92"/>
    </row>
    <row r="1630" spans="1:11" ht="12.75" x14ac:dyDescent="0.2">
      <c r="A1630" s="14"/>
      <c r="B1630" s="14"/>
      <c r="C1630" s="14"/>
      <c r="D1630" s="16"/>
      <c r="E1630" s="16"/>
      <c r="F1630" s="14"/>
      <c r="G1630" s="14"/>
      <c r="H1630" s="14"/>
      <c r="I1630" s="15"/>
      <c r="J1630" s="77"/>
      <c r="K1630" s="92"/>
    </row>
    <row r="1631" spans="1:11" ht="12.75" x14ac:dyDescent="0.2">
      <c r="A1631" s="14"/>
      <c r="B1631" s="14"/>
      <c r="C1631" s="14"/>
      <c r="D1631" s="16"/>
      <c r="E1631" s="16"/>
      <c r="F1631" s="14"/>
      <c r="G1631" s="14"/>
      <c r="H1631" s="14"/>
      <c r="I1631" s="15"/>
      <c r="J1631" s="77"/>
      <c r="K1631" s="92"/>
    </row>
    <row r="1632" spans="1:11" ht="12.75" x14ac:dyDescent="0.2">
      <c r="A1632" s="14"/>
      <c r="B1632" s="14"/>
      <c r="C1632" s="14"/>
      <c r="D1632" s="16"/>
      <c r="E1632" s="16"/>
      <c r="F1632" s="14"/>
      <c r="G1632" s="14"/>
      <c r="H1632" s="14"/>
      <c r="I1632" s="15"/>
      <c r="J1632" s="77"/>
      <c r="K1632" s="92"/>
    </row>
    <row r="1633" spans="1:11" ht="12.75" x14ac:dyDescent="0.2">
      <c r="A1633" s="14"/>
      <c r="B1633" s="14"/>
      <c r="C1633" s="14"/>
      <c r="D1633" s="16"/>
      <c r="E1633" s="16"/>
      <c r="F1633" s="14"/>
      <c r="G1633" s="14"/>
      <c r="H1633" s="14"/>
      <c r="I1633" s="15"/>
      <c r="J1633" s="77"/>
      <c r="K1633" s="92"/>
    </row>
    <row r="1634" spans="1:11" ht="12.75" x14ac:dyDescent="0.2">
      <c r="A1634" s="14"/>
      <c r="B1634" s="14"/>
      <c r="C1634" s="14"/>
      <c r="D1634" s="16"/>
      <c r="E1634" s="16"/>
      <c r="F1634" s="14"/>
      <c r="G1634" s="14"/>
      <c r="H1634" s="14"/>
      <c r="I1634" s="15"/>
      <c r="J1634" s="77"/>
      <c r="K1634" s="92"/>
    </row>
    <row r="1635" spans="1:11" ht="12.75" x14ac:dyDescent="0.2">
      <c r="A1635" s="14"/>
      <c r="B1635" s="14"/>
      <c r="C1635" s="14"/>
      <c r="D1635" s="16"/>
      <c r="E1635" s="16"/>
      <c r="F1635" s="14"/>
      <c r="G1635" s="14"/>
      <c r="H1635" s="14"/>
      <c r="I1635" s="15"/>
      <c r="J1635" s="77"/>
      <c r="K1635" s="92"/>
    </row>
    <row r="1636" spans="1:11" ht="12.75" x14ac:dyDescent="0.2">
      <c r="A1636" s="14"/>
      <c r="B1636" s="14"/>
      <c r="C1636" s="14"/>
      <c r="D1636" s="16"/>
      <c r="E1636" s="16"/>
      <c r="F1636" s="14"/>
      <c r="G1636" s="14"/>
      <c r="H1636" s="14"/>
      <c r="I1636" s="15"/>
      <c r="J1636" s="77"/>
      <c r="K1636" s="92"/>
    </row>
    <row r="1637" spans="1:11" ht="12.75" x14ac:dyDescent="0.2">
      <c r="A1637" s="14"/>
      <c r="B1637" s="14"/>
      <c r="C1637" s="14"/>
      <c r="D1637" s="16"/>
      <c r="E1637" s="16"/>
      <c r="F1637" s="14"/>
      <c r="G1637" s="14"/>
      <c r="H1637" s="14"/>
      <c r="I1637" s="15"/>
      <c r="J1637" s="77"/>
      <c r="K1637" s="92"/>
    </row>
    <row r="1638" spans="1:11" ht="12.75" x14ac:dyDescent="0.2">
      <c r="A1638" s="14"/>
      <c r="B1638" s="14"/>
      <c r="C1638" s="14"/>
      <c r="D1638" s="16"/>
      <c r="E1638" s="16"/>
      <c r="F1638" s="14"/>
      <c r="G1638" s="14"/>
      <c r="H1638" s="14"/>
      <c r="I1638" s="15"/>
      <c r="J1638" s="77"/>
      <c r="K1638" s="92"/>
    </row>
    <row r="1639" spans="1:11" ht="12.75" x14ac:dyDescent="0.2">
      <c r="A1639" s="14"/>
      <c r="B1639" s="14"/>
      <c r="C1639" s="14"/>
      <c r="D1639" s="16"/>
      <c r="E1639" s="16"/>
      <c r="F1639" s="14"/>
      <c r="G1639" s="14"/>
      <c r="H1639" s="14"/>
      <c r="I1639" s="15"/>
      <c r="J1639" s="77"/>
      <c r="K1639" s="92"/>
    </row>
    <row r="1640" spans="1:11" ht="12.75" x14ac:dyDescent="0.2">
      <c r="A1640" s="14"/>
      <c r="B1640" s="14"/>
      <c r="C1640" s="14"/>
      <c r="D1640" s="16"/>
      <c r="E1640" s="16"/>
      <c r="F1640" s="14"/>
      <c r="G1640" s="14"/>
      <c r="H1640" s="14"/>
      <c r="I1640" s="15"/>
      <c r="J1640" s="77"/>
      <c r="K1640" s="92"/>
    </row>
    <row r="1641" spans="1:11" ht="12.75" x14ac:dyDescent="0.2">
      <c r="A1641" s="14"/>
      <c r="B1641" s="14"/>
      <c r="C1641" s="14"/>
      <c r="D1641" s="16"/>
      <c r="E1641" s="16"/>
      <c r="F1641" s="14"/>
      <c r="G1641" s="14"/>
      <c r="H1641" s="14"/>
      <c r="I1641" s="15"/>
      <c r="J1641" s="77"/>
      <c r="K1641" s="92"/>
    </row>
    <row r="1642" spans="1:11" ht="12.75" x14ac:dyDescent="0.2">
      <c r="A1642" s="14"/>
      <c r="B1642" s="14"/>
      <c r="C1642" s="14"/>
      <c r="D1642" s="16"/>
      <c r="E1642" s="16"/>
      <c r="F1642" s="14"/>
      <c r="G1642" s="14"/>
      <c r="H1642" s="14"/>
      <c r="I1642" s="15"/>
      <c r="J1642" s="77"/>
      <c r="K1642" s="92"/>
    </row>
    <row r="1643" spans="1:11" ht="12.75" x14ac:dyDescent="0.2">
      <c r="A1643" s="14"/>
      <c r="B1643" s="14"/>
      <c r="C1643" s="14"/>
      <c r="D1643" s="16"/>
      <c r="E1643" s="16"/>
      <c r="F1643" s="14"/>
      <c r="G1643" s="14"/>
      <c r="H1643" s="14"/>
      <c r="I1643" s="15"/>
      <c r="J1643" s="77"/>
      <c r="K1643" s="92"/>
    </row>
    <row r="1644" spans="1:11" ht="12.75" x14ac:dyDescent="0.2">
      <c r="A1644" s="14"/>
      <c r="B1644" s="14"/>
      <c r="C1644" s="14"/>
      <c r="D1644" s="16"/>
      <c r="E1644" s="16"/>
      <c r="F1644" s="14"/>
      <c r="G1644" s="14"/>
      <c r="H1644" s="14"/>
      <c r="I1644" s="15"/>
      <c r="J1644" s="77"/>
      <c r="K1644" s="92"/>
    </row>
    <row r="1645" spans="1:11" ht="12.75" x14ac:dyDescent="0.2">
      <c r="A1645" s="14"/>
      <c r="B1645" s="14"/>
      <c r="C1645" s="14"/>
      <c r="D1645" s="16"/>
      <c r="E1645" s="16"/>
      <c r="F1645" s="14"/>
      <c r="G1645" s="14"/>
      <c r="H1645" s="14"/>
      <c r="I1645" s="15"/>
      <c r="J1645" s="77"/>
      <c r="K1645" s="92"/>
    </row>
    <row r="1646" spans="1:11" ht="12.75" x14ac:dyDescent="0.2">
      <c r="A1646" s="14"/>
      <c r="B1646" s="14"/>
      <c r="C1646" s="14"/>
      <c r="D1646" s="16"/>
      <c r="E1646" s="16"/>
      <c r="F1646" s="14"/>
      <c r="G1646" s="14"/>
      <c r="H1646" s="14"/>
      <c r="I1646" s="15"/>
      <c r="J1646" s="77"/>
      <c r="K1646" s="92"/>
    </row>
    <row r="1647" spans="1:11" ht="12.75" x14ac:dyDescent="0.2">
      <c r="A1647" s="14"/>
      <c r="B1647" s="14"/>
      <c r="C1647" s="14"/>
      <c r="D1647" s="16"/>
      <c r="E1647" s="16"/>
      <c r="F1647" s="14"/>
      <c r="G1647" s="14"/>
      <c r="H1647" s="14"/>
      <c r="I1647" s="15"/>
      <c r="J1647" s="77"/>
      <c r="K1647" s="92"/>
    </row>
    <row r="1648" spans="1:11" ht="12.75" x14ac:dyDescent="0.2">
      <c r="A1648" s="14"/>
      <c r="B1648" s="14"/>
      <c r="C1648" s="14"/>
      <c r="D1648" s="16"/>
      <c r="E1648" s="16"/>
      <c r="F1648" s="14"/>
      <c r="G1648" s="14"/>
      <c r="H1648" s="14"/>
      <c r="I1648" s="15"/>
      <c r="J1648" s="77"/>
      <c r="K1648" s="92"/>
    </row>
    <row r="1649" spans="1:11" ht="12.75" x14ac:dyDescent="0.2">
      <c r="A1649" s="14"/>
      <c r="B1649" s="14"/>
      <c r="C1649" s="14"/>
      <c r="D1649" s="16"/>
      <c r="E1649" s="16"/>
      <c r="F1649" s="14"/>
      <c r="G1649" s="14"/>
      <c r="H1649" s="14"/>
      <c r="I1649" s="15"/>
      <c r="J1649" s="77"/>
      <c r="K1649" s="92"/>
    </row>
    <row r="1650" spans="1:11" ht="12.75" x14ac:dyDescent="0.2">
      <c r="A1650" s="14"/>
      <c r="B1650" s="14"/>
      <c r="C1650" s="14"/>
      <c r="D1650" s="16"/>
      <c r="E1650" s="16"/>
      <c r="F1650" s="14"/>
      <c r="G1650" s="14"/>
      <c r="H1650" s="14"/>
      <c r="I1650" s="15"/>
      <c r="J1650" s="77"/>
      <c r="K1650" s="92"/>
    </row>
    <row r="1651" spans="1:11" ht="12.75" x14ac:dyDescent="0.2">
      <c r="A1651" s="14"/>
      <c r="B1651" s="14"/>
      <c r="C1651" s="14"/>
      <c r="D1651" s="16"/>
      <c r="E1651" s="16"/>
      <c r="F1651" s="14"/>
      <c r="G1651" s="14"/>
      <c r="H1651" s="14"/>
      <c r="I1651" s="15"/>
      <c r="J1651" s="77"/>
      <c r="K1651" s="92"/>
    </row>
    <row r="1652" spans="1:11" ht="12.75" x14ac:dyDescent="0.2">
      <c r="A1652" s="14"/>
      <c r="B1652" s="14"/>
      <c r="C1652" s="14"/>
      <c r="D1652" s="16"/>
      <c r="E1652" s="16"/>
      <c r="F1652" s="14"/>
      <c r="G1652" s="14"/>
      <c r="H1652" s="14"/>
      <c r="I1652" s="15"/>
      <c r="J1652" s="77"/>
      <c r="K1652" s="92"/>
    </row>
    <row r="1653" spans="1:11" ht="12.75" x14ac:dyDescent="0.2">
      <c r="A1653" s="14"/>
      <c r="B1653" s="14"/>
      <c r="C1653" s="14"/>
      <c r="D1653" s="16"/>
      <c r="E1653" s="16"/>
      <c r="F1653" s="14"/>
      <c r="G1653" s="14"/>
      <c r="H1653" s="14"/>
      <c r="I1653" s="15"/>
      <c r="J1653" s="77"/>
      <c r="K1653" s="92"/>
    </row>
    <row r="1654" spans="1:11" ht="12.75" x14ac:dyDescent="0.2">
      <c r="A1654" s="14"/>
      <c r="B1654" s="14"/>
      <c r="C1654" s="14"/>
      <c r="D1654" s="16"/>
      <c r="E1654" s="16"/>
      <c r="F1654" s="14"/>
      <c r="G1654" s="14"/>
      <c r="H1654" s="14"/>
      <c r="I1654" s="15"/>
      <c r="J1654" s="77"/>
      <c r="K1654" s="92"/>
    </row>
    <row r="1655" spans="1:11" ht="12.75" x14ac:dyDescent="0.2">
      <c r="A1655" s="14"/>
      <c r="B1655" s="14"/>
      <c r="C1655" s="14"/>
      <c r="D1655" s="16"/>
      <c r="E1655" s="16"/>
      <c r="F1655" s="14"/>
      <c r="G1655" s="14"/>
      <c r="H1655" s="14"/>
      <c r="I1655" s="15"/>
      <c r="J1655" s="77"/>
      <c r="K1655" s="92"/>
    </row>
    <row r="1656" spans="1:11" ht="12.75" x14ac:dyDescent="0.2">
      <c r="A1656" s="14"/>
      <c r="B1656" s="14"/>
      <c r="C1656" s="14"/>
      <c r="D1656" s="16"/>
      <c r="E1656" s="16"/>
      <c r="F1656" s="14"/>
      <c r="G1656" s="14"/>
      <c r="H1656" s="14"/>
      <c r="I1656" s="15"/>
      <c r="J1656" s="77"/>
      <c r="K1656" s="92"/>
    </row>
    <row r="1657" spans="1:11" ht="12.75" x14ac:dyDescent="0.2">
      <c r="A1657" s="14"/>
      <c r="B1657" s="14"/>
      <c r="C1657" s="14"/>
      <c r="D1657" s="16"/>
      <c r="E1657" s="16"/>
      <c r="F1657" s="14"/>
      <c r="G1657" s="14"/>
      <c r="H1657" s="14"/>
      <c r="I1657" s="15"/>
      <c r="J1657" s="77"/>
      <c r="K1657" s="92"/>
    </row>
    <row r="1658" spans="1:11" ht="12.75" x14ac:dyDescent="0.2">
      <c r="A1658" s="14"/>
      <c r="B1658" s="14"/>
      <c r="C1658" s="14"/>
      <c r="D1658" s="16"/>
      <c r="E1658" s="16"/>
      <c r="F1658" s="14"/>
      <c r="G1658" s="14"/>
      <c r="H1658" s="14"/>
      <c r="I1658" s="15"/>
      <c r="J1658" s="77"/>
      <c r="K1658" s="92"/>
    </row>
    <row r="1659" spans="1:11" ht="12.75" x14ac:dyDescent="0.2">
      <c r="A1659" s="14"/>
      <c r="B1659" s="14"/>
      <c r="C1659" s="14"/>
      <c r="D1659" s="16"/>
      <c r="E1659" s="16"/>
      <c r="F1659" s="14"/>
      <c r="G1659" s="14"/>
      <c r="H1659" s="14"/>
      <c r="I1659" s="15"/>
      <c r="J1659" s="77"/>
      <c r="K1659" s="92"/>
    </row>
    <row r="1660" spans="1:11" ht="12.75" x14ac:dyDescent="0.2">
      <c r="A1660" s="14"/>
      <c r="B1660" s="14"/>
      <c r="C1660" s="14"/>
      <c r="D1660" s="16"/>
      <c r="E1660" s="16"/>
      <c r="F1660" s="14"/>
      <c r="G1660" s="14"/>
      <c r="H1660" s="14"/>
      <c r="I1660" s="15"/>
      <c r="J1660" s="77"/>
      <c r="K1660" s="92"/>
    </row>
    <row r="1661" spans="1:11" ht="12.75" x14ac:dyDescent="0.2">
      <c r="A1661" s="14"/>
      <c r="B1661" s="14"/>
      <c r="C1661" s="14"/>
      <c r="D1661" s="16"/>
      <c r="E1661" s="16"/>
      <c r="F1661" s="14"/>
      <c r="G1661" s="14"/>
      <c r="H1661" s="14"/>
      <c r="I1661" s="15"/>
      <c r="J1661" s="77"/>
      <c r="K1661" s="92"/>
    </row>
    <row r="1662" spans="1:11" ht="12.75" x14ac:dyDescent="0.2">
      <c r="A1662" s="14"/>
      <c r="B1662" s="14"/>
      <c r="C1662" s="14"/>
      <c r="D1662" s="16"/>
      <c r="E1662" s="16"/>
      <c r="F1662" s="14"/>
      <c r="G1662" s="14"/>
      <c r="H1662" s="14"/>
      <c r="I1662" s="15"/>
      <c r="J1662" s="77"/>
      <c r="K1662" s="92"/>
    </row>
    <row r="1663" spans="1:11" ht="12.75" x14ac:dyDescent="0.2">
      <c r="A1663" s="14"/>
      <c r="B1663" s="14"/>
      <c r="C1663" s="14"/>
      <c r="D1663" s="16"/>
      <c r="E1663" s="16"/>
      <c r="F1663" s="14"/>
      <c r="G1663" s="14"/>
      <c r="H1663" s="14"/>
      <c r="I1663" s="15"/>
      <c r="J1663" s="77"/>
      <c r="K1663" s="92"/>
    </row>
    <row r="1664" spans="1:11" ht="12.75" x14ac:dyDescent="0.2">
      <c r="A1664" s="14"/>
      <c r="B1664" s="14"/>
      <c r="C1664" s="14"/>
      <c r="D1664" s="16"/>
      <c r="E1664" s="16"/>
      <c r="F1664" s="14"/>
      <c r="G1664" s="14"/>
      <c r="H1664" s="14"/>
      <c r="I1664" s="15"/>
      <c r="J1664" s="77"/>
      <c r="K1664" s="92"/>
    </row>
    <row r="1665" spans="1:11" ht="12.75" x14ac:dyDescent="0.2">
      <c r="A1665" s="14"/>
      <c r="B1665" s="14"/>
      <c r="C1665" s="14"/>
      <c r="D1665" s="16"/>
      <c r="E1665" s="16"/>
      <c r="F1665" s="14"/>
      <c r="G1665" s="14"/>
      <c r="H1665" s="14"/>
      <c r="I1665" s="15"/>
      <c r="J1665" s="77"/>
      <c r="K1665" s="92"/>
    </row>
    <row r="1666" spans="1:11" ht="12.75" x14ac:dyDescent="0.2">
      <c r="A1666" s="14"/>
      <c r="B1666" s="14"/>
      <c r="C1666" s="14"/>
      <c r="D1666" s="16"/>
      <c r="E1666" s="16"/>
      <c r="F1666" s="14"/>
      <c r="G1666" s="14"/>
      <c r="H1666" s="14"/>
      <c r="I1666" s="15"/>
      <c r="J1666" s="77"/>
      <c r="K1666" s="92"/>
    </row>
    <row r="1667" spans="1:11" ht="12.75" x14ac:dyDescent="0.2">
      <c r="A1667" s="14"/>
      <c r="B1667" s="14"/>
      <c r="C1667" s="14"/>
      <c r="D1667" s="16"/>
      <c r="E1667" s="16"/>
      <c r="F1667" s="14"/>
      <c r="G1667" s="14"/>
      <c r="H1667" s="14"/>
      <c r="I1667" s="15"/>
      <c r="J1667" s="77"/>
      <c r="K1667" s="92"/>
    </row>
    <row r="1668" spans="1:11" ht="12.75" x14ac:dyDescent="0.2">
      <c r="A1668" s="14"/>
      <c r="B1668" s="14"/>
      <c r="C1668" s="14"/>
      <c r="D1668" s="16"/>
      <c r="E1668" s="16"/>
      <c r="F1668" s="14"/>
      <c r="G1668" s="14"/>
      <c r="H1668" s="14"/>
      <c r="I1668" s="15"/>
      <c r="J1668" s="77"/>
      <c r="K1668" s="92"/>
    </row>
    <row r="1669" spans="1:11" ht="12.75" x14ac:dyDescent="0.2">
      <c r="A1669" s="14"/>
      <c r="B1669" s="14"/>
      <c r="C1669" s="14"/>
      <c r="D1669" s="16"/>
      <c r="E1669" s="16"/>
      <c r="F1669" s="14"/>
      <c r="G1669" s="14"/>
      <c r="H1669" s="14"/>
      <c r="I1669" s="15"/>
      <c r="J1669" s="77"/>
      <c r="K1669" s="92"/>
    </row>
    <row r="1670" spans="1:11" ht="12.75" x14ac:dyDescent="0.2">
      <c r="A1670" s="14"/>
      <c r="B1670" s="14"/>
      <c r="C1670" s="14"/>
      <c r="D1670" s="16"/>
      <c r="E1670" s="16"/>
      <c r="F1670" s="14"/>
      <c r="G1670" s="14"/>
      <c r="H1670" s="14"/>
      <c r="I1670" s="15"/>
      <c r="J1670" s="77"/>
      <c r="K1670" s="92"/>
    </row>
    <row r="1671" spans="1:11" ht="12.75" x14ac:dyDescent="0.2">
      <c r="A1671" s="14"/>
      <c r="B1671" s="14"/>
      <c r="C1671" s="14"/>
      <c r="D1671" s="16"/>
      <c r="E1671" s="16"/>
      <c r="F1671" s="14"/>
      <c r="G1671" s="14"/>
      <c r="H1671" s="14"/>
      <c r="I1671" s="15"/>
      <c r="J1671" s="77"/>
      <c r="K1671" s="92"/>
    </row>
    <row r="1672" spans="1:11" ht="12.75" x14ac:dyDescent="0.2">
      <c r="A1672" s="14"/>
      <c r="B1672" s="14"/>
      <c r="C1672" s="14"/>
      <c r="D1672" s="16"/>
      <c r="E1672" s="16"/>
      <c r="F1672" s="14"/>
      <c r="G1672" s="14"/>
      <c r="H1672" s="14"/>
      <c r="I1672" s="15"/>
      <c r="J1672" s="77"/>
      <c r="K1672" s="92"/>
    </row>
    <row r="1673" spans="1:11" ht="12.75" x14ac:dyDescent="0.2">
      <c r="A1673" s="14"/>
      <c r="B1673" s="14"/>
      <c r="C1673" s="14"/>
      <c r="D1673" s="16"/>
      <c r="E1673" s="16"/>
      <c r="F1673" s="14"/>
      <c r="G1673" s="14"/>
      <c r="H1673" s="14"/>
      <c r="I1673" s="15"/>
      <c r="J1673" s="77"/>
      <c r="K1673" s="92"/>
    </row>
    <row r="1674" spans="1:11" ht="12.75" x14ac:dyDescent="0.2">
      <c r="A1674" s="14"/>
      <c r="B1674" s="14"/>
      <c r="C1674" s="14"/>
      <c r="D1674" s="16"/>
      <c r="E1674" s="16"/>
      <c r="F1674" s="14"/>
      <c r="G1674" s="14"/>
      <c r="H1674" s="14"/>
      <c r="I1674" s="15"/>
      <c r="J1674" s="77"/>
      <c r="K1674" s="92"/>
    </row>
    <row r="1675" spans="1:11" ht="12.75" x14ac:dyDescent="0.2">
      <c r="A1675" s="14"/>
      <c r="B1675" s="14"/>
      <c r="C1675" s="14"/>
      <c r="D1675" s="16"/>
      <c r="E1675" s="16"/>
      <c r="F1675" s="14"/>
      <c r="G1675" s="14"/>
      <c r="H1675" s="14"/>
      <c r="I1675" s="15"/>
      <c r="J1675" s="77"/>
      <c r="K1675" s="92"/>
    </row>
    <row r="1676" spans="1:11" ht="12.75" x14ac:dyDescent="0.2">
      <c r="A1676" s="14"/>
      <c r="B1676" s="14"/>
      <c r="C1676" s="14"/>
      <c r="D1676" s="16"/>
      <c r="E1676" s="16"/>
      <c r="F1676" s="14"/>
      <c r="G1676" s="14"/>
      <c r="H1676" s="14"/>
      <c r="I1676" s="15"/>
      <c r="J1676" s="77"/>
      <c r="K1676" s="92"/>
    </row>
    <row r="1677" spans="1:11" ht="12.75" x14ac:dyDescent="0.2">
      <c r="A1677" s="14"/>
      <c r="B1677" s="14"/>
      <c r="C1677" s="14"/>
      <c r="D1677" s="16"/>
      <c r="E1677" s="16"/>
      <c r="F1677" s="14"/>
      <c r="G1677" s="14"/>
      <c r="H1677" s="14"/>
      <c r="I1677" s="15"/>
      <c r="J1677" s="77"/>
      <c r="K1677" s="92"/>
    </row>
    <row r="1678" spans="1:11" ht="12.75" x14ac:dyDescent="0.2">
      <c r="A1678" s="14"/>
      <c r="B1678" s="14"/>
      <c r="C1678" s="14"/>
      <c r="D1678" s="16"/>
      <c r="E1678" s="16"/>
      <c r="F1678" s="14"/>
      <c r="G1678" s="14"/>
      <c r="H1678" s="14"/>
      <c r="I1678" s="15"/>
      <c r="J1678" s="77"/>
      <c r="K1678" s="92"/>
    </row>
    <row r="1679" spans="1:11" ht="12.75" x14ac:dyDescent="0.2">
      <c r="A1679" s="14"/>
      <c r="B1679" s="14"/>
      <c r="C1679" s="14"/>
      <c r="D1679" s="16"/>
      <c r="E1679" s="16"/>
      <c r="F1679" s="14"/>
      <c r="G1679" s="14"/>
      <c r="H1679" s="14"/>
      <c r="I1679" s="15"/>
      <c r="J1679" s="77"/>
      <c r="K1679" s="92"/>
    </row>
    <row r="1680" spans="1:11" ht="12.75" x14ac:dyDescent="0.2">
      <c r="A1680" s="14"/>
      <c r="B1680" s="14"/>
      <c r="C1680" s="14"/>
      <c r="D1680" s="16"/>
      <c r="E1680" s="16"/>
      <c r="F1680" s="14"/>
      <c r="G1680" s="14"/>
      <c r="H1680" s="14"/>
      <c r="I1680" s="15"/>
      <c r="J1680" s="77"/>
      <c r="K1680" s="92"/>
    </row>
    <row r="1681" spans="1:11" ht="12.75" x14ac:dyDescent="0.2">
      <c r="A1681" s="14"/>
      <c r="B1681" s="14"/>
      <c r="C1681" s="14"/>
      <c r="D1681" s="16"/>
      <c r="E1681" s="16"/>
      <c r="F1681" s="14"/>
      <c r="G1681" s="14"/>
      <c r="H1681" s="14"/>
      <c r="I1681" s="15"/>
      <c r="J1681" s="77"/>
      <c r="K1681" s="92"/>
    </row>
    <row r="1682" spans="1:11" ht="12.75" x14ac:dyDescent="0.2">
      <c r="A1682" s="14"/>
      <c r="B1682" s="14"/>
      <c r="C1682" s="14"/>
      <c r="D1682" s="16"/>
      <c r="E1682" s="16"/>
      <c r="F1682" s="14"/>
      <c r="G1682" s="14"/>
      <c r="H1682" s="14"/>
      <c r="I1682" s="15"/>
      <c r="J1682" s="77"/>
      <c r="K1682" s="92"/>
    </row>
    <row r="1683" spans="1:11" ht="12.75" x14ac:dyDescent="0.2">
      <c r="A1683" s="14"/>
      <c r="B1683" s="14"/>
      <c r="C1683" s="14"/>
      <c r="D1683" s="16"/>
      <c r="E1683" s="16"/>
      <c r="F1683" s="14"/>
      <c r="G1683" s="14"/>
      <c r="H1683" s="14"/>
      <c r="I1683" s="15"/>
      <c r="J1683" s="77"/>
      <c r="K1683" s="92"/>
    </row>
    <row r="1684" spans="1:11" ht="12.75" x14ac:dyDescent="0.2">
      <c r="A1684" s="14"/>
      <c r="B1684" s="14"/>
      <c r="C1684" s="14"/>
      <c r="D1684" s="16"/>
      <c r="E1684" s="16"/>
      <c r="F1684" s="14"/>
      <c r="G1684" s="14"/>
      <c r="H1684" s="14"/>
      <c r="I1684" s="15"/>
      <c r="J1684" s="77"/>
      <c r="K1684" s="92"/>
    </row>
    <row r="1685" spans="1:11" ht="12.75" x14ac:dyDescent="0.2">
      <c r="A1685" s="14"/>
      <c r="B1685" s="14"/>
      <c r="C1685" s="14"/>
      <c r="D1685" s="16"/>
      <c r="E1685" s="16"/>
      <c r="F1685" s="14"/>
      <c r="G1685" s="14"/>
      <c r="H1685" s="14"/>
      <c r="I1685" s="15"/>
      <c r="J1685" s="77"/>
      <c r="K1685" s="92"/>
    </row>
    <row r="1686" spans="1:11" ht="12.75" x14ac:dyDescent="0.2">
      <c r="A1686" s="14"/>
      <c r="B1686" s="14"/>
      <c r="C1686" s="14"/>
      <c r="D1686" s="16"/>
      <c r="E1686" s="16"/>
      <c r="F1686" s="14"/>
      <c r="G1686" s="14"/>
      <c r="H1686" s="14"/>
      <c r="I1686" s="15"/>
      <c r="J1686" s="77"/>
      <c r="K1686" s="92"/>
    </row>
    <row r="1687" spans="1:11" ht="12.75" x14ac:dyDescent="0.2">
      <c r="A1687" s="14"/>
      <c r="B1687" s="14"/>
      <c r="C1687" s="14"/>
      <c r="D1687" s="16"/>
      <c r="E1687" s="16"/>
      <c r="F1687" s="14"/>
      <c r="G1687" s="14"/>
      <c r="H1687" s="14"/>
      <c r="I1687" s="15"/>
      <c r="J1687" s="77"/>
      <c r="K1687" s="92"/>
    </row>
    <row r="1688" spans="1:11" ht="12.75" x14ac:dyDescent="0.2">
      <c r="A1688" s="14"/>
      <c r="B1688" s="14"/>
      <c r="C1688" s="14"/>
      <c r="D1688" s="16"/>
      <c r="E1688" s="16"/>
      <c r="F1688" s="14"/>
      <c r="G1688" s="14"/>
      <c r="H1688" s="14"/>
      <c r="I1688" s="15"/>
      <c r="J1688" s="77"/>
      <c r="K1688" s="92"/>
    </row>
    <row r="1689" spans="1:11" ht="12.75" x14ac:dyDescent="0.2">
      <c r="A1689" s="14"/>
      <c r="B1689" s="14"/>
      <c r="C1689" s="14"/>
      <c r="D1689" s="16"/>
      <c r="E1689" s="16"/>
      <c r="F1689" s="14"/>
      <c r="G1689" s="14"/>
      <c r="H1689" s="14"/>
      <c r="I1689" s="15"/>
      <c r="J1689" s="77"/>
      <c r="K1689" s="92"/>
    </row>
    <row r="1690" spans="1:11" ht="12.75" x14ac:dyDescent="0.2">
      <c r="A1690" s="14"/>
      <c r="B1690" s="14"/>
      <c r="C1690" s="14"/>
      <c r="D1690" s="16"/>
      <c r="E1690" s="16"/>
      <c r="F1690" s="14"/>
      <c r="G1690" s="14"/>
      <c r="H1690" s="14"/>
      <c r="I1690" s="15"/>
      <c r="J1690" s="77"/>
      <c r="K1690" s="92"/>
    </row>
    <row r="1691" spans="1:11" ht="12.75" x14ac:dyDescent="0.2">
      <c r="A1691" s="14"/>
      <c r="B1691" s="14"/>
      <c r="C1691" s="14"/>
      <c r="D1691" s="16"/>
      <c r="E1691" s="16"/>
      <c r="F1691" s="14"/>
      <c r="G1691" s="14"/>
      <c r="H1691" s="14"/>
      <c r="I1691" s="15"/>
      <c r="J1691" s="77"/>
      <c r="K1691" s="92"/>
    </row>
    <row r="1692" spans="1:11" ht="12.75" x14ac:dyDescent="0.2">
      <c r="A1692" s="14"/>
      <c r="B1692" s="14"/>
      <c r="C1692" s="14"/>
      <c r="D1692" s="16"/>
      <c r="E1692" s="16"/>
      <c r="F1692" s="14"/>
      <c r="G1692" s="14"/>
      <c r="H1692" s="14"/>
      <c r="I1692" s="15"/>
      <c r="J1692" s="77"/>
      <c r="K1692" s="92"/>
    </row>
    <row r="1693" spans="1:11" ht="12.75" x14ac:dyDescent="0.2">
      <c r="A1693" s="14"/>
      <c r="B1693" s="14"/>
      <c r="C1693" s="14"/>
      <c r="D1693" s="16"/>
      <c r="E1693" s="16"/>
      <c r="F1693" s="14"/>
      <c r="G1693" s="14"/>
      <c r="H1693" s="14"/>
      <c r="I1693" s="15"/>
      <c r="J1693" s="77"/>
      <c r="K1693" s="92"/>
    </row>
    <row r="1694" spans="1:11" ht="12.75" x14ac:dyDescent="0.2">
      <c r="A1694" s="14"/>
      <c r="B1694" s="14"/>
      <c r="C1694" s="14"/>
      <c r="D1694" s="16"/>
      <c r="E1694" s="16"/>
      <c r="F1694" s="14"/>
      <c r="G1694" s="14"/>
      <c r="H1694" s="14"/>
      <c r="I1694" s="15"/>
      <c r="J1694" s="77"/>
      <c r="K1694" s="92"/>
    </row>
    <row r="1695" spans="1:11" ht="12.75" x14ac:dyDescent="0.2">
      <c r="A1695" s="14"/>
      <c r="B1695" s="14"/>
      <c r="C1695" s="14"/>
      <c r="D1695" s="16"/>
      <c r="E1695" s="16"/>
      <c r="F1695" s="14"/>
      <c r="G1695" s="14"/>
      <c r="H1695" s="14"/>
      <c r="I1695" s="15"/>
      <c r="J1695" s="77"/>
      <c r="K1695" s="92"/>
    </row>
    <row r="1696" spans="1:11" ht="12.75" x14ac:dyDescent="0.2">
      <c r="A1696" s="14"/>
      <c r="B1696" s="14"/>
      <c r="C1696" s="14"/>
      <c r="D1696" s="16"/>
      <c r="E1696" s="16"/>
      <c r="F1696" s="14"/>
      <c r="G1696" s="14"/>
      <c r="H1696" s="14"/>
      <c r="I1696" s="15"/>
      <c r="J1696" s="77"/>
      <c r="K1696" s="92"/>
    </row>
    <row r="1697" spans="1:11" ht="12.75" x14ac:dyDescent="0.2">
      <c r="A1697" s="14"/>
      <c r="B1697" s="14"/>
      <c r="C1697" s="14"/>
      <c r="D1697" s="16"/>
      <c r="E1697" s="16"/>
      <c r="F1697" s="14"/>
      <c r="G1697" s="14"/>
      <c r="H1697" s="14"/>
      <c r="I1697" s="15"/>
      <c r="J1697" s="77"/>
      <c r="K1697" s="92"/>
    </row>
    <row r="1698" spans="1:11" ht="12.75" x14ac:dyDescent="0.2">
      <c r="A1698" s="14"/>
      <c r="B1698" s="14"/>
      <c r="C1698" s="14"/>
      <c r="D1698" s="16"/>
      <c r="E1698" s="16"/>
      <c r="F1698" s="14"/>
      <c r="G1698" s="14"/>
      <c r="H1698" s="14"/>
      <c r="I1698" s="15"/>
      <c r="J1698" s="77"/>
      <c r="K1698" s="92"/>
    </row>
    <row r="1699" spans="1:11" ht="12.75" x14ac:dyDescent="0.2">
      <c r="A1699" s="14"/>
      <c r="B1699" s="14"/>
      <c r="C1699" s="14"/>
      <c r="D1699" s="16"/>
      <c r="E1699" s="16"/>
      <c r="F1699" s="14"/>
      <c r="G1699" s="14"/>
      <c r="H1699" s="14"/>
      <c r="I1699" s="15"/>
      <c r="J1699" s="77"/>
      <c r="K1699" s="92"/>
    </row>
    <row r="1700" spans="1:11" ht="12.75" x14ac:dyDescent="0.2">
      <c r="A1700" s="14"/>
      <c r="B1700" s="14"/>
      <c r="C1700" s="14"/>
      <c r="D1700" s="16"/>
      <c r="E1700" s="16"/>
      <c r="F1700" s="14"/>
      <c r="G1700" s="14"/>
      <c r="H1700" s="14"/>
      <c r="I1700" s="15"/>
      <c r="J1700" s="77"/>
      <c r="K1700" s="92"/>
    </row>
    <row r="1701" spans="1:11" ht="12.75" x14ac:dyDescent="0.2">
      <c r="A1701" s="14"/>
      <c r="B1701" s="14"/>
      <c r="C1701" s="14"/>
      <c r="D1701" s="16"/>
      <c r="E1701" s="16"/>
      <c r="F1701" s="14"/>
      <c r="G1701" s="14"/>
      <c r="H1701" s="14"/>
      <c r="I1701" s="15"/>
      <c r="J1701" s="77"/>
      <c r="K1701" s="92"/>
    </row>
    <row r="1702" spans="1:11" ht="12.75" x14ac:dyDescent="0.2">
      <c r="A1702" s="14"/>
      <c r="B1702" s="14"/>
      <c r="C1702" s="14"/>
      <c r="D1702" s="16"/>
      <c r="E1702" s="16"/>
      <c r="F1702" s="14"/>
      <c r="G1702" s="14"/>
      <c r="H1702" s="14"/>
      <c r="I1702" s="15"/>
      <c r="J1702" s="77"/>
      <c r="K1702" s="92"/>
    </row>
    <row r="1703" spans="1:11" ht="12.75" x14ac:dyDescent="0.2">
      <c r="A1703" s="14"/>
      <c r="B1703" s="14"/>
      <c r="C1703" s="14"/>
      <c r="D1703" s="16"/>
      <c r="E1703" s="16"/>
      <c r="F1703" s="14"/>
      <c r="G1703" s="14"/>
      <c r="H1703" s="14"/>
      <c r="I1703" s="15"/>
      <c r="J1703" s="77"/>
      <c r="K1703" s="92"/>
    </row>
    <row r="1704" spans="1:11" ht="12.75" x14ac:dyDescent="0.2">
      <c r="A1704" s="14"/>
      <c r="B1704" s="14"/>
      <c r="C1704" s="14"/>
      <c r="D1704" s="16"/>
      <c r="E1704" s="16"/>
      <c r="F1704" s="14"/>
      <c r="G1704" s="14"/>
      <c r="H1704" s="14"/>
      <c r="I1704" s="15"/>
      <c r="J1704" s="77"/>
      <c r="K1704" s="92"/>
    </row>
    <row r="1705" spans="1:11" ht="12.75" x14ac:dyDescent="0.2">
      <c r="A1705" s="14"/>
      <c r="B1705" s="14"/>
      <c r="C1705" s="14"/>
      <c r="D1705" s="16"/>
      <c r="E1705" s="16"/>
      <c r="F1705" s="14"/>
      <c r="G1705" s="14"/>
      <c r="H1705" s="14"/>
      <c r="I1705" s="15"/>
      <c r="J1705" s="77"/>
      <c r="K1705" s="92"/>
    </row>
    <row r="1706" spans="1:11" ht="12.75" x14ac:dyDescent="0.2">
      <c r="A1706" s="14"/>
      <c r="B1706" s="14"/>
      <c r="C1706" s="14"/>
      <c r="D1706" s="16"/>
      <c r="E1706" s="16"/>
      <c r="F1706" s="14"/>
      <c r="G1706" s="14"/>
      <c r="H1706" s="14"/>
      <c r="I1706" s="15"/>
      <c r="J1706" s="77"/>
      <c r="K1706" s="92"/>
    </row>
    <row r="1707" spans="1:11" ht="12.75" x14ac:dyDescent="0.2">
      <c r="A1707" s="14"/>
      <c r="B1707" s="14"/>
      <c r="C1707" s="14"/>
      <c r="D1707" s="16"/>
      <c r="E1707" s="16"/>
      <c r="F1707" s="14"/>
      <c r="G1707" s="14"/>
      <c r="H1707" s="14"/>
      <c r="I1707" s="15"/>
      <c r="J1707" s="77"/>
      <c r="K1707" s="92"/>
    </row>
    <row r="1708" spans="1:11" ht="12.75" x14ac:dyDescent="0.2">
      <c r="A1708" s="14"/>
      <c r="B1708" s="14"/>
      <c r="C1708" s="14"/>
      <c r="D1708" s="16"/>
      <c r="E1708" s="16"/>
      <c r="F1708" s="14"/>
      <c r="G1708" s="14"/>
      <c r="H1708" s="14"/>
      <c r="I1708" s="15"/>
      <c r="J1708" s="77"/>
      <c r="K1708" s="92"/>
    </row>
    <row r="1709" spans="1:11" ht="12.75" x14ac:dyDescent="0.2">
      <c r="A1709" s="14"/>
      <c r="B1709" s="14"/>
      <c r="C1709" s="14"/>
      <c r="D1709" s="16"/>
      <c r="E1709" s="16"/>
      <c r="F1709" s="14"/>
      <c r="G1709" s="14"/>
      <c r="H1709" s="14"/>
      <c r="I1709" s="15"/>
      <c r="J1709" s="77"/>
      <c r="K1709" s="92"/>
    </row>
    <row r="1710" spans="1:11" ht="12.75" x14ac:dyDescent="0.2">
      <c r="A1710" s="14"/>
      <c r="B1710" s="14"/>
      <c r="C1710" s="14"/>
      <c r="D1710" s="16"/>
      <c r="E1710" s="16"/>
      <c r="F1710" s="14"/>
      <c r="G1710" s="14"/>
      <c r="H1710" s="14"/>
      <c r="I1710" s="15"/>
      <c r="J1710" s="77"/>
      <c r="K1710" s="92"/>
    </row>
    <row r="1711" spans="1:11" ht="12.75" x14ac:dyDescent="0.2">
      <c r="A1711" s="14"/>
      <c r="B1711" s="14"/>
      <c r="C1711" s="14"/>
      <c r="D1711" s="16"/>
      <c r="E1711" s="16"/>
      <c r="F1711" s="14"/>
      <c r="G1711" s="14"/>
      <c r="H1711" s="14"/>
      <c r="I1711" s="15"/>
      <c r="J1711" s="77"/>
      <c r="K1711" s="92"/>
    </row>
    <row r="1712" spans="1:11" ht="12.75" x14ac:dyDescent="0.2">
      <c r="A1712" s="14"/>
      <c r="B1712" s="14"/>
      <c r="C1712" s="14"/>
      <c r="D1712" s="16"/>
      <c r="E1712" s="16"/>
      <c r="F1712" s="14"/>
      <c r="G1712" s="14"/>
      <c r="H1712" s="14"/>
      <c r="I1712" s="15"/>
      <c r="J1712" s="77"/>
      <c r="K1712" s="92"/>
    </row>
    <row r="1713" spans="1:11" ht="12.75" x14ac:dyDescent="0.2">
      <c r="A1713" s="14"/>
      <c r="B1713" s="14"/>
      <c r="C1713" s="14"/>
      <c r="D1713" s="16"/>
      <c r="E1713" s="16"/>
      <c r="F1713" s="14"/>
      <c r="G1713" s="14"/>
      <c r="H1713" s="14"/>
      <c r="I1713" s="15"/>
      <c r="J1713" s="77"/>
      <c r="K1713" s="92"/>
    </row>
    <row r="1714" spans="1:11" ht="12.75" x14ac:dyDescent="0.2">
      <c r="A1714" s="14"/>
      <c r="B1714" s="14"/>
      <c r="C1714" s="14"/>
      <c r="D1714" s="16"/>
      <c r="E1714" s="16"/>
      <c r="F1714" s="14"/>
      <c r="G1714" s="14"/>
      <c r="H1714" s="14"/>
      <c r="I1714" s="15"/>
      <c r="J1714" s="77"/>
      <c r="K1714" s="92"/>
    </row>
    <row r="1715" spans="1:11" ht="12.75" x14ac:dyDescent="0.2">
      <c r="A1715" s="14"/>
      <c r="B1715" s="14"/>
      <c r="C1715" s="14"/>
      <c r="D1715" s="16"/>
      <c r="E1715" s="16"/>
      <c r="F1715" s="14"/>
      <c r="G1715" s="14"/>
      <c r="H1715" s="14"/>
      <c r="I1715" s="15"/>
      <c r="J1715" s="77"/>
      <c r="K1715" s="92"/>
    </row>
    <row r="1716" spans="1:11" ht="12.75" x14ac:dyDescent="0.2">
      <c r="A1716" s="14"/>
      <c r="B1716" s="14"/>
      <c r="C1716" s="14"/>
      <c r="D1716" s="16"/>
      <c r="E1716" s="16"/>
      <c r="F1716" s="14"/>
      <c r="G1716" s="14"/>
      <c r="H1716" s="14"/>
      <c r="I1716" s="15"/>
      <c r="J1716" s="77"/>
      <c r="K1716" s="92"/>
    </row>
    <row r="1717" spans="1:11" ht="12.75" x14ac:dyDescent="0.2">
      <c r="A1717" s="14"/>
      <c r="B1717" s="14"/>
      <c r="C1717" s="14"/>
      <c r="D1717" s="16"/>
      <c r="E1717" s="16"/>
      <c r="F1717" s="14"/>
      <c r="G1717" s="14"/>
      <c r="H1717" s="14"/>
      <c r="I1717" s="15"/>
      <c r="J1717" s="77"/>
      <c r="K1717" s="92"/>
    </row>
    <row r="1718" spans="1:11" ht="12.75" x14ac:dyDescent="0.2">
      <c r="A1718" s="14"/>
      <c r="B1718" s="14"/>
      <c r="C1718" s="14"/>
      <c r="D1718" s="16"/>
      <c r="E1718" s="16"/>
      <c r="F1718" s="14"/>
      <c r="G1718" s="14"/>
      <c r="H1718" s="14"/>
      <c r="I1718" s="15"/>
      <c r="J1718" s="77"/>
      <c r="K1718" s="92"/>
    </row>
    <row r="1719" spans="1:11" ht="12.75" x14ac:dyDescent="0.2">
      <c r="A1719" s="14"/>
      <c r="B1719" s="14"/>
      <c r="C1719" s="14"/>
      <c r="D1719" s="16"/>
      <c r="E1719" s="16"/>
      <c r="F1719" s="14"/>
      <c r="G1719" s="14"/>
      <c r="H1719" s="14"/>
      <c r="I1719" s="15"/>
      <c r="J1719" s="77"/>
      <c r="K1719" s="92"/>
    </row>
    <row r="1720" spans="1:11" ht="12.75" x14ac:dyDescent="0.2">
      <c r="A1720" s="14"/>
      <c r="B1720" s="14"/>
      <c r="C1720" s="14"/>
      <c r="D1720" s="16"/>
      <c r="E1720" s="16"/>
      <c r="F1720" s="14"/>
      <c r="G1720" s="14"/>
      <c r="H1720" s="14"/>
      <c r="I1720" s="15"/>
      <c r="J1720" s="77"/>
      <c r="K1720" s="92"/>
    </row>
    <row r="1721" spans="1:11" ht="12.75" x14ac:dyDescent="0.2">
      <c r="A1721" s="14"/>
      <c r="B1721" s="14"/>
      <c r="C1721" s="14"/>
      <c r="D1721" s="16"/>
      <c r="E1721" s="16"/>
      <c r="F1721" s="14"/>
      <c r="G1721" s="14"/>
      <c r="H1721" s="14"/>
      <c r="I1721" s="15"/>
      <c r="J1721" s="77"/>
      <c r="K1721" s="92"/>
    </row>
    <row r="1722" spans="1:11" ht="12.75" x14ac:dyDescent="0.2">
      <c r="A1722" s="14"/>
      <c r="B1722" s="14"/>
      <c r="C1722" s="14"/>
      <c r="D1722" s="16"/>
      <c r="E1722" s="16"/>
      <c r="F1722" s="14"/>
      <c r="G1722" s="14"/>
      <c r="H1722" s="14"/>
      <c r="I1722" s="15"/>
      <c r="J1722" s="77"/>
      <c r="K1722" s="92"/>
    </row>
    <row r="1723" spans="1:11" ht="12.75" x14ac:dyDescent="0.2">
      <c r="A1723" s="14"/>
      <c r="B1723" s="14"/>
      <c r="C1723" s="14"/>
      <c r="D1723" s="16"/>
      <c r="E1723" s="16"/>
      <c r="F1723" s="14"/>
      <c r="G1723" s="14"/>
      <c r="H1723" s="14"/>
      <c r="I1723" s="15"/>
      <c r="J1723" s="77"/>
      <c r="K1723" s="92"/>
    </row>
    <row r="1724" spans="1:11" ht="12.75" x14ac:dyDescent="0.2">
      <c r="A1724" s="14"/>
      <c r="B1724" s="14"/>
      <c r="C1724" s="14"/>
      <c r="D1724" s="16"/>
      <c r="E1724" s="16"/>
      <c r="F1724" s="14"/>
      <c r="G1724" s="14"/>
      <c r="H1724" s="14"/>
      <c r="I1724" s="15"/>
      <c r="J1724" s="77"/>
      <c r="K1724" s="92"/>
    </row>
    <row r="1725" spans="1:11" ht="12.75" x14ac:dyDescent="0.2">
      <c r="A1725" s="14"/>
      <c r="B1725" s="14"/>
      <c r="C1725" s="14"/>
      <c r="D1725" s="16"/>
      <c r="E1725" s="16"/>
      <c r="F1725" s="14"/>
      <c r="G1725" s="14"/>
      <c r="H1725" s="14"/>
      <c r="I1725" s="15"/>
      <c r="J1725" s="77"/>
      <c r="K1725" s="92"/>
    </row>
    <row r="1726" spans="1:11" ht="12.75" x14ac:dyDescent="0.2">
      <c r="A1726" s="14"/>
      <c r="B1726" s="14"/>
      <c r="C1726" s="14"/>
      <c r="D1726" s="16"/>
      <c r="E1726" s="16"/>
      <c r="F1726" s="14"/>
      <c r="G1726" s="14"/>
      <c r="H1726" s="14"/>
      <c r="I1726" s="15"/>
      <c r="J1726" s="77"/>
      <c r="K1726" s="92"/>
    </row>
    <row r="1727" spans="1:11" ht="12.75" x14ac:dyDescent="0.2">
      <c r="A1727" s="14"/>
      <c r="B1727" s="14"/>
      <c r="C1727" s="14"/>
      <c r="D1727" s="16"/>
      <c r="E1727" s="16"/>
      <c r="F1727" s="14"/>
      <c r="G1727" s="14"/>
      <c r="H1727" s="14"/>
      <c r="I1727" s="15"/>
      <c r="J1727" s="77"/>
      <c r="K1727" s="92"/>
    </row>
    <row r="1728" spans="1:11" ht="12.75" x14ac:dyDescent="0.2">
      <c r="A1728" s="14"/>
      <c r="B1728" s="14"/>
      <c r="C1728" s="14"/>
      <c r="D1728" s="16"/>
      <c r="E1728" s="16"/>
      <c r="F1728" s="14"/>
      <c r="G1728" s="14"/>
      <c r="H1728" s="14"/>
      <c r="I1728" s="15"/>
      <c r="J1728" s="77"/>
      <c r="K1728" s="92"/>
    </row>
    <row r="1729" spans="1:11" ht="12.75" x14ac:dyDescent="0.2">
      <c r="A1729" s="14"/>
      <c r="B1729" s="14"/>
      <c r="C1729" s="14"/>
      <c r="D1729" s="16"/>
      <c r="E1729" s="16"/>
      <c r="F1729" s="14"/>
      <c r="G1729" s="14"/>
      <c r="H1729" s="14"/>
      <c r="I1729" s="15"/>
      <c r="J1729" s="77"/>
      <c r="K1729" s="92"/>
    </row>
    <row r="1730" spans="1:11" ht="12.75" x14ac:dyDescent="0.2">
      <c r="A1730" s="14"/>
      <c r="B1730" s="14"/>
      <c r="C1730" s="14"/>
      <c r="D1730" s="16"/>
      <c r="E1730" s="16"/>
      <c r="F1730" s="14"/>
      <c r="G1730" s="14"/>
      <c r="H1730" s="14"/>
      <c r="I1730" s="15"/>
      <c r="J1730" s="77"/>
      <c r="K1730" s="92"/>
    </row>
    <row r="1731" spans="1:11" ht="12.75" x14ac:dyDescent="0.2">
      <c r="A1731" s="14"/>
      <c r="B1731" s="14"/>
      <c r="C1731" s="14"/>
      <c r="D1731" s="16"/>
      <c r="E1731" s="16"/>
      <c r="F1731" s="14"/>
      <c r="G1731" s="14"/>
      <c r="H1731" s="14"/>
      <c r="I1731" s="15"/>
      <c r="J1731" s="77"/>
      <c r="K1731" s="92"/>
    </row>
    <row r="1732" spans="1:11" ht="12.75" x14ac:dyDescent="0.2">
      <c r="A1732" s="14"/>
      <c r="B1732" s="14"/>
      <c r="C1732" s="14"/>
      <c r="D1732" s="16"/>
      <c r="E1732" s="16"/>
      <c r="F1732" s="14"/>
      <c r="G1732" s="14"/>
      <c r="H1732" s="14"/>
      <c r="I1732" s="15"/>
      <c r="J1732" s="77"/>
      <c r="K1732" s="92"/>
    </row>
    <row r="1733" spans="1:11" ht="12.75" x14ac:dyDescent="0.2">
      <c r="A1733" s="14"/>
      <c r="B1733" s="14"/>
      <c r="C1733" s="14"/>
      <c r="D1733" s="16"/>
      <c r="E1733" s="16"/>
      <c r="F1733" s="14"/>
      <c r="G1733" s="14"/>
      <c r="H1733" s="14"/>
      <c r="I1733" s="15"/>
      <c r="J1733" s="77"/>
      <c r="K1733" s="92"/>
    </row>
    <row r="1734" spans="1:11" ht="12.75" x14ac:dyDescent="0.2">
      <c r="A1734" s="14"/>
      <c r="B1734" s="14"/>
      <c r="C1734" s="14"/>
      <c r="D1734" s="16"/>
      <c r="E1734" s="16"/>
      <c r="F1734" s="14"/>
      <c r="G1734" s="14"/>
      <c r="H1734" s="14"/>
      <c r="I1734" s="15"/>
      <c r="J1734" s="77"/>
      <c r="K1734" s="92"/>
    </row>
    <row r="1735" spans="1:11" ht="12.75" x14ac:dyDescent="0.2">
      <c r="A1735" s="14"/>
      <c r="B1735" s="14"/>
      <c r="C1735" s="14"/>
      <c r="D1735" s="16"/>
      <c r="E1735" s="16"/>
      <c r="F1735" s="14"/>
      <c r="G1735" s="14"/>
      <c r="H1735" s="14"/>
      <c r="I1735" s="15"/>
      <c r="J1735" s="77"/>
      <c r="K1735" s="92"/>
    </row>
    <row r="1736" spans="1:11" ht="12.75" x14ac:dyDescent="0.2">
      <c r="A1736" s="14"/>
      <c r="B1736" s="14"/>
      <c r="C1736" s="14"/>
      <c r="D1736" s="16"/>
      <c r="E1736" s="16"/>
      <c r="F1736" s="14"/>
      <c r="G1736" s="14"/>
      <c r="H1736" s="14"/>
      <c r="I1736" s="15"/>
      <c r="J1736" s="77"/>
      <c r="K1736" s="92"/>
    </row>
    <row r="1737" spans="1:11" ht="12.75" x14ac:dyDescent="0.2">
      <c r="A1737" s="14"/>
      <c r="B1737" s="14"/>
      <c r="C1737" s="14"/>
      <c r="D1737" s="16"/>
      <c r="E1737" s="16"/>
      <c r="F1737" s="14"/>
      <c r="G1737" s="14"/>
      <c r="H1737" s="14"/>
      <c r="I1737" s="15"/>
      <c r="J1737" s="77"/>
      <c r="K1737" s="92"/>
    </row>
    <row r="1738" spans="1:11" ht="12.75" x14ac:dyDescent="0.2">
      <c r="A1738" s="14"/>
      <c r="B1738" s="14"/>
      <c r="C1738" s="14"/>
      <c r="D1738" s="16"/>
      <c r="E1738" s="16"/>
      <c r="F1738" s="14"/>
      <c r="G1738" s="14"/>
      <c r="H1738" s="14"/>
      <c r="I1738" s="15"/>
      <c r="J1738" s="77"/>
      <c r="K1738" s="92"/>
    </row>
    <row r="1739" spans="1:11" ht="12.75" x14ac:dyDescent="0.2">
      <c r="A1739" s="14"/>
      <c r="B1739" s="14"/>
      <c r="C1739" s="14"/>
      <c r="D1739" s="16"/>
      <c r="E1739" s="16"/>
      <c r="F1739" s="14"/>
      <c r="G1739" s="14"/>
      <c r="H1739" s="14"/>
      <c r="I1739" s="15"/>
      <c r="J1739" s="77"/>
      <c r="K1739" s="92"/>
    </row>
    <row r="1740" spans="1:11" ht="12.75" x14ac:dyDescent="0.2">
      <c r="A1740" s="14"/>
      <c r="B1740" s="14"/>
      <c r="C1740" s="14"/>
      <c r="D1740" s="16"/>
      <c r="E1740" s="16"/>
      <c r="F1740" s="14"/>
      <c r="G1740" s="14"/>
      <c r="H1740" s="14"/>
      <c r="I1740" s="15"/>
      <c r="J1740" s="77"/>
      <c r="K1740" s="92"/>
    </row>
    <row r="1741" spans="1:11" ht="12.75" x14ac:dyDescent="0.2">
      <c r="A1741" s="14"/>
      <c r="B1741" s="14"/>
      <c r="C1741" s="14"/>
      <c r="D1741" s="16"/>
      <c r="E1741" s="16"/>
      <c r="F1741" s="14"/>
      <c r="G1741" s="14"/>
      <c r="H1741" s="14"/>
      <c r="I1741" s="15"/>
      <c r="J1741" s="77"/>
      <c r="K1741" s="92"/>
    </row>
    <row r="1742" spans="1:11" ht="12.75" x14ac:dyDescent="0.2">
      <c r="A1742" s="14"/>
      <c r="B1742" s="14"/>
      <c r="C1742" s="14"/>
      <c r="D1742" s="16"/>
      <c r="E1742" s="16"/>
      <c r="F1742" s="14"/>
      <c r="G1742" s="14"/>
      <c r="H1742" s="14"/>
      <c r="I1742" s="15"/>
      <c r="J1742" s="77"/>
      <c r="K1742" s="92"/>
    </row>
    <row r="1743" spans="1:11" ht="12.75" x14ac:dyDescent="0.2">
      <c r="A1743" s="14"/>
      <c r="B1743" s="14"/>
      <c r="C1743" s="14"/>
      <c r="D1743" s="16"/>
      <c r="E1743" s="16"/>
      <c r="F1743" s="14"/>
      <c r="G1743" s="14"/>
      <c r="H1743" s="14"/>
      <c r="I1743" s="15"/>
      <c r="J1743" s="77"/>
      <c r="K1743" s="92"/>
    </row>
    <row r="1744" spans="1:11" ht="12.75" x14ac:dyDescent="0.2">
      <c r="A1744" s="14"/>
      <c r="B1744" s="14"/>
      <c r="C1744" s="14"/>
      <c r="D1744" s="16"/>
      <c r="E1744" s="16"/>
      <c r="F1744" s="14"/>
      <c r="G1744" s="14"/>
      <c r="H1744" s="14"/>
      <c r="I1744" s="15"/>
      <c r="J1744" s="77"/>
      <c r="K1744" s="92"/>
    </row>
    <row r="1745" spans="1:11" ht="12.75" x14ac:dyDescent="0.2">
      <c r="A1745" s="14"/>
      <c r="B1745" s="14"/>
      <c r="C1745" s="14"/>
      <c r="D1745" s="16"/>
      <c r="E1745" s="16"/>
      <c r="F1745" s="14"/>
      <c r="G1745" s="14"/>
      <c r="H1745" s="14"/>
      <c r="I1745" s="15"/>
      <c r="J1745" s="77"/>
      <c r="K1745" s="92"/>
    </row>
    <row r="1746" spans="1:11" ht="12.75" x14ac:dyDescent="0.2">
      <c r="A1746" s="14"/>
      <c r="B1746" s="14"/>
      <c r="C1746" s="14"/>
      <c r="D1746" s="16"/>
      <c r="E1746" s="16"/>
      <c r="F1746" s="14"/>
      <c r="G1746" s="14"/>
      <c r="H1746" s="14"/>
      <c r="I1746" s="15"/>
      <c r="J1746" s="77"/>
      <c r="K1746" s="92"/>
    </row>
    <row r="1747" spans="1:11" ht="12.75" x14ac:dyDescent="0.2">
      <c r="A1747" s="14"/>
      <c r="B1747" s="14"/>
      <c r="C1747" s="14"/>
      <c r="D1747" s="16"/>
      <c r="E1747" s="16"/>
      <c r="F1747" s="14"/>
      <c r="G1747" s="14"/>
      <c r="H1747" s="14"/>
      <c r="I1747" s="15"/>
      <c r="J1747" s="77"/>
      <c r="K1747" s="92"/>
    </row>
    <row r="1748" spans="1:11" ht="12.75" x14ac:dyDescent="0.2">
      <c r="A1748" s="14"/>
      <c r="B1748" s="14"/>
      <c r="C1748" s="14"/>
      <c r="D1748" s="16"/>
      <c r="E1748" s="16"/>
      <c r="F1748" s="14"/>
      <c r="G1748" s="14"/>
      <c r="H1748" s="14"/>
      <c r="I1748" s="15"/>
      <c r="J1748" s="77"/>
      <c r="K1748" s="92"/>
    </row>
    <row r="1749" spans="1:11" ht="12.75" x14ac:dyDescent="0.2">
      <c r="A1749" s="14"/>
      <c r="B1749" s="14"/>
      <c r="C1749" s="14"/>
      <c r="D1749" s="16"/>
      <c r="E1749" s="16"/>
      <c r="F1749" s="14"/>
      <c r="G1749" s="14"/>
      <c r="H1749" s="14"/>
      <c r="I1749" s="15"/>
      <c r="J1749" s="77"/>
      <c r="K1749" s="92"/>
    </row>
    <row r="1750" spans="1:11" ht="12.75" x14ac:dyDescent="0.2">
      <c r="A1750" s="14"/>
      <c r="B1750" s="14"/>
      <c r="C1750" s="14"/>
      <c r="D1750" s="16"/>
      <c r="E1750" s="16"/>
      <c r="F1750" s="14"/>
      <c r="G1750" s="14"/>
      <c r="H1750" s="14"/>
      <c r="I1750" s="15"/>
      <c r="J1750" s="77"/>
      <c r="K1750" s="92"/>
    </row>
    <row r="1751" spans="1:11" ht="12.75" x14ac:dyDescent="0.2">
      <c r="A1751" s="14"/>
      <c r="B1751" s="14"/>
      <c r="C1751" s="14"/>
      <c r="D1751" s="16"/>
      <c r="E1751" s="16"/>
      <c r="F1751" s="14"/>
      <c r="G1751" s="14"/>
      <c r="H1751" s="14"/>
      <c r="I1751" s="15"/>
      <c r="J1751" s="77"/>
      <c r="K1751" s="92"/>
    </row>
    <row r="1752" spans="1:11" ht="12.75" x14ac:dyDescent="0.2">
      <c r="A1752" s="14"/>
      <c r="B1752" s="14"/>
      <c r="C1752" s="14"/>
      <c r="D1752" s="16"/>
      <c r="E1752" s="16"/>
      <c r="F1752" s="14"/>
      <c r="G1752" s="14"/>
      <c r="H1752" s="14"/>
      <c r="I1752" s="15"/>
      <c r="J1752" s="77"/>
      <c r="K1752" s="92"/>
    </row>
    <row r="1753" spans="1:11" ht="12.75" x14ac:dyDescent="0.2">
      <c r="A1753" s="14"/>
      <c r="B1753" s="14"/>
      <c r="C1753" s="14"/>
      <c r="D1753" s="16"/>
      <c r="E1753" s="16"/>
      <c r="F1753" s="14"/>
      <c r="G1753" s="14"/>
      <c r="H1753" s="14"/>
      <c r="I1753" s="15"/>
      <c r="J1753" s="77"/>
      <c r="K1753" s="92"/>
    </row>
    <row r="1754" spans="1:11" ht="12.75" x14ac:dyDescent="0.2">
      <c r="A1754" s="14"/>
      <c r="B1754" s="14"/>
      <c r="C1754" s="14"/>
      <c r="D1754" s="16"/>
      <c r="E1754" s="16"/>
      <c r="F1754" s="14"/>
      <c r="G1754" s="14"/>
      <c r="H1754" s="14"/>
      <c r="I1754" s="15"/>
      <c r="J1754" s="77"/>
      <c r="K1754" s="92"/>
    </row>
    <row r="1755" spans="1:11" ht="12.75" x14ac:dyDescent="0.2">
      <c r="A1755" s="14"/>
      <c r="B1755" s="14"/>
      <c r="C1755" s="14"/>
      <c r="D1755" s="16"/>
      <c r="E1755" s="16"/>
      <c r="F1755" s="14"/>
      <c r="G1755" s="14"/>
      <c r="H1755" s="14"/>
      <c r="I1755" s="15"/>
      <c r="J1755" s="77"/>
      <c r="K1755" s="92"/>
    </row>
    <row r="1756" spans="1:11" ht="12.75" x14ac:dyDescent="0.2">
      <c r="A1756" s="14"/>
      <c r="B1756" s="14"/>
      <c r="C1756" s="14"/>
      <c r="D1756" s="16"/>
      <c r="E1756" s="16"/>
      <c r="F1756" s="14"/>
      <c r="G1756" s="14"/>
      <c r="H1756" s="14"/>
      <c r="I1756" s="15"/>
      <c r="J1756" s="77"/>
      <c r="K1756" s="92"/>
    </row>
    <row r="1757" spans="1:11" ht="12.75" x14ac:dyDescent="0.2">
      <c r="A1757" s="14"/>
      <c r="B1757" s="14"/>
      <c r="C1757" s="14"/>
      <c r="D1757" s="16"/>
      <c r="E1757" s="16"/>
      <c r="F1757" s="14"/>
      <c r="G1757" s="14"/>
      <c r="H1757" s="14"/>
      <c r="I1757" s="15"/>
      <c r="J1757" s="77"/>
      <c r="K1757" s="92"/>
    </row>
    <row r="1758" spans="1:11" ht="12.75" x14ac:dyDescent="0.2">
      <c r="A1758" s="14"/>
      <c r="B1758" s="14"/>
      <c r="C1758" s="14"/>
      <c r="D1758" s="16"/>
      <c r="E1758" s="16"/>
      <c r="F1758" s="14"/>
      <c r="G1758" s="14"/>
      <c r="H1758" s="14"/>
      <c r="I1758" s="15"/>
      <c r="J1758" s="77"/>
      <c r="K1758" s="92"/>
    </row>
    <row r="1759" spans="1:11" ht="12.75" x14ac:dyDescent="0.2">
      <c r="A1759" s="14"/>
      <c r="B1759" s="14"/>
      <c r="C1759" s="14"/>
      <c r="D1759" s="16"/>
      <c r="E1759" s="16"/>
      <c r="F1759" s="14"/>
      <c r="G1759" s="14"/>
      <c r="H1759" s="14"/>
      <c r="I1759" s="15"/>
      <c r="J1759" s="77"/>
      <c r="K1759" s="92"/>
    </row>
    <row r="1760" spans="1:11" ht="12.75" x14ac:dyDescent="0.2">
      <c r="A1760" s="14"/>
      <c r="B1760" s="14"/>
      <c r="C1760" s="14"/>
      <c r="D1760" s="16"/>
      <c r="E1760" s="16"/>
      <c r="F1760" s="14"/>
      <c r="G1760" s="14"/>
      <c r="H1760" s="14"/>
      <c r="I1760" s="15"/>
      <c r="J1760" s="77"/>
      <c r="K1760" s="92"/>
    </row>
    <row r="1761" spans="1:11" ht="12.75" x14ac:dyDescent="0.2">
      <c r="A1761" s="14"/>
      <c r="B1761" s="14"/>
      <c r="C1761" s="14"/>
      <c r="D1761" s="16"/>
      <c r="E1761" s="16"/>
      <c r="F1761" s="14"/>
      <c r="G1761" s="14"/>
      <c r="H1761" s="14"/>
      <c r="I1761" s="15"/>
      <c r="J1761" s="77"/>
      <c r="K1761" s="92"/>
    </row>
    <row r="1762" spans="1:11" ht="12.75" x14ac:dyDescent="0.2">
      <c r="A1762" s="14"/>
      <c r="B1762" s="14"/>
      <c r="C1762" s="14"/>
      <c r="D1762" s="16"/>
      <c r="E1762" s="16"/>
      <c r="F1762" s="14"/>
      <c r="G1762" s="14"/>
      <c r="H1762" s="14"/>
      <c r="I1762" s="15"/>
      <c r="J1762" s="77"/>
      <c r="K1762" s="92"/>
    </row>
    <row r="1763" spans="1:11" ht="12.75" x14ac:dyDescent="0.2">
      <c r="A1763" s="14"/>
      <c r="B1763" s="14"/>
      <c r="C1763" s="14"/>
      <c r="D1763" s="16"/>
      <c r="E1763" s="16"/>
      <c r="F1763" s="14"/>
      <c r="G1763" s="14"/>
      <c r="H1763" s="14"/>
      <c r="I1763" s="15"/>
      <c r="J1763" s="77"/>
      <c r="K1763" s="92"/>
    </row>
    <row r="1764" spans="1:11" ht="12.75" x14ac:dyDescent="0.2">
      <c r="A1764" s="14"/>
      <c r="B1764" s="14"/>
      <c r="C1764" s="14"/>
      <c r="D1764" s="16"/>
      <c r="E1764" s="16"/>
      <c r="F1764" s="14"/>
      <c r="G1764" s="14"/>
      <c r="H1764" s="14"/>
      <c r="I1764" s="15"/>
      <c r="J1764" s="77"/>
      <c r="K1764" s="92"/>
    </row>
    <row r="1765" spans="1:11" ht="12.75" x14ac:dyDescent="0.2">
      <c r="A1765" s="14"/>
      <c r="B1765" s="14"/>
      <c r="C1765" s="14"/>
      <c r="D1765" s="16"/>
      <c r="E1765" s="16"/>
      <c r="F1765" s="14"/>
      <c r="G1765" s="14"/>
      <c r="H1765" s="14"/>
      <c r="I1765" s="15"/>
      <c r="J1765" s="77"/>
      <c r="K1765" s="92"/>
    </row>
    <row r="1766" spans="1:11" ht="12.75" x14ac:dyDescent="0.2">
      <c r="A1766" s="14"/>
      <c r="B1766" s="14"/>
      <c r="C1766" s="14"/>
      <c r="D1766" s="16"/>
      <c r="E1766" s="16"/>
      <c r="F1766" s="14"/>
      <c r="G1766" s="14"/>
      <c r="H1766" s="14"/>
      <c r="I1766" s="15"/>
      <c r="J1766" s="77"/>
      <c r="K1766" s="92"/>
    </row>
    <row r="1767" spans="1:11" ht="12.75" x14ac:dyDescent="0.2">
      <c r="A1767" s="14"/>
      <c r="B1767" s="14"/>
      <c r="C1767" s="14"/>
      <c r="D1767" s="16"/>
      <c r="E1767" s="16"/>
      <c r="F1767" s="14"/>
      <c r="G1767" s="14"/>
      <c r="H1767" s="14"/>
      <c r="I1767" s="15"/>
      <c r="J1767" s="77"/>
      <c r="K1767" s="92"/>
    </row>
    <row r="1768" spans="1:11" ht="12.75" x14ac:dyDescent="0.2">
      <c r="A1768" s="14"/>
      <c r="B1768" s="14"/>
      <c r="C1768" s="14"/>
      <c r="D1768" s="16"/>
      <c r="E1768" s="16"/>
      <c r="F1768" s="14"/>
      <c r="G1768" s="14"/>
      <c r="H1768" s="14"/>
      <c r="I1768" s="15"/>
      <c r="J1768" s="77"/>
      <c r="K1768" s="92"/>
    </row>
    <row r="1769" spans="1:11" ht="12.75" x14ac:dyDescent="0.2">
      <c r="A1769" s="14"/>
      <c r="B1769" s="14"/>
      <c r="C1769" s="14"/>
      <c r="D1769" s="16"/>
      <c r="E1769" s="16"/>
      <c r="F1769" s="14"/>
      <c r="G1769" s="14"/>
      <c r="H1769" s="14"/>
      <c r="I1769" s="15"/>
      <c r="J1769" s="77"/>
      <c r="K1769" s="92"/>
    </row>
    <row r="1770" spans="1:11" ht="12.75" x14ac:dyDescent="0.2">
      <c r="A1770" s="14"/>
      <c r="B1770" s="14"/>
      <c r="C1770" s="14"/>
      <c r="D1770" s="16"/>
      <c r="E1770" s="16"/>
      <c r="F1770" s="14"/>
      <c r="G1770" s="14"/>
      <c r="H1770" s="14"/>
      <c r="I1770" s="15"/>
      <c r="J1770" s="77"/>
      <c r="K1770" s="92"/>
    </row>
    <row r="1771" spans="1:11" ht="12.75" x14ac:dyDescent="0.2">
      <c r="A1771" s="14"/>
      <c r="B1771" s="14"/>
      <c r="C1771" s="14"/>
      <c r="D1771" s="16"/>
      <c r="E1771" s="16"/>
      <c r="F1771" s="14"/>
      <c r="G1771" s="14"/>
      <c r="H1771" s="14"/>
      <c r="I1771" s="15"/>
      <c r="J1771" s="77"/>
      <c r="K1771" s="92"/>
    </row>
    <row r="1772" spans="1:11" ht="12.75" x14ac:dyDescent="0.2">
      <c r="A1772" s="14"/>
      <c r="B1772" s="14"/>
      <c r="C1772" s="14"/>
      <c r="D1772" s="16"/>
      <c r="E1772" s="16"/>
      <c r="F1772" s="14"/>
      <c r="G1772" s="14"/>
      <c r="H1772" s="14"/>
      <c r="I1772" s="15"/>
      <c r="J1772" s="77"/>
      <c r="K1772" s="92"/>
    </row>
    <row r="1773" spans="1:11" ht="12.75" x14ac:dyDescent="0.2">
      <c r="A1773" s="14"/>
      <c r="B1773" s="14"/>
      <c r="C1773" s="14"/>
      <c r="D1773" s="16"/>
      <c r="E1773" s="16"/>
      <c r="F1773" s="14"/>
      <c r="G1773" s="14"/>
      <c r="H1773" s="14"/>
      <c r="I1773" s="15"/>
      <c r="J1773" s="77"/>
      <c r="K1773" s="92"/>
    </row>
    <row r="1774" spans="1:11" ht="12.75" x14ac:dyDescent="0.2">
      <c r="A1774" s="14"/>
      <c r="B1774" s="14"/>
      <c r="C1774" s="14"/>
      <c r="D1774" s="16"/>
      <c r="E1774" s="16"/>
      <c r="F1774" s="14"/>
      <c r="G1774" s="14"/>
      <c r="H1774" s="14"/>
      <c r="I1774" s="15"/>
      <c r="J1774" s="77"/>
      <c r="K1774" s="92"/>
    </row>
    <row r="1775" spans="1:11" ht="12.75" x14ac:dyDescent="0.2">
      <c r="A1775" s="14"/>
      <c r="B1775" s="14"/>
      <c r="C1775" s="14"/>
      <c r="D1775" s="16"/>
      <c r="E1775" s="16"/>
      <c r="F1775" s="14"/>
      <c r="G1775" s="14"/>
      <c r="H1775" s="14"/>
      <c r="I1775" s="15"/>
      <c r="J1775" s="77"/>
      <c r="K1775" s="92"/>
    </row>
    <row r="1776" spans="1:11" ht="12.75" x14ac:dyDescent="0.2">
      <c r="A1776" s="14"/>
      <c r="B1776" s="14"/>
      <c r="C1776" s="14"/>
      <c r="D1776" s="16"/>
      <c r="E1776" s="16"/>
      <c r="F1776" s="14"/>
      <c r="G1776" s="14"/>
      <c r="H1776" s="14"/>
      <c r="I1776" s="15"/>
      <c r="J1776" s="77"/>
      <c r="K1776" s="92"/>
    </row>
    <row r="1777" spans="1:11" ht="12.75" x14ac:dyDescent="0.2">
      <c r="A1777" s="14"/>
      <c r="B1777" s="14"/>
      <c r="C1777" s="14"/>
      <c r="D1777" s="16"/>
      <c r="E1777" s="16"/>
      <c r="F1777" s="14"/>
      <c r="G1777" s="14"/>
      <c r="H1777" s="14"/>
      <c r="I1777" s="15"/>
      <c r="J1777" s="77"/>
      <c r="K1777" s="92"/>
    </row>
    <row r="1778" spans="1:11" ht="12.75" x14ac:dyDescent="0.2">
      <c r="A1778" s="14"/>
      <c r="B1778" s="14"/>
      <c r="C1778" s="14"/>
      <c r="D1778" s="16"/>
      <c r="E1778" s="16"/>
      <c r="F1778" s="14"/>
      <c r="G1778" s="14"/>
      <c r="H1778" s="14"/>
      <c r="I1778" s="15"/>
      <c r="J1778" s="77"/>
      <c r="K1778" s="92"/>
    </row>
    <row r="1779" spans="1:11" ht="12.75" x14ac:dyDescent="0.2">
      <c r="A1779" s="14"/>
      <c r="B1779" s="14"/>
      <c r="C1779" s="14"/>
      <c r="D1779" s="16"/>
      <c r="E1779" s="16"/>
      <c r="F1779" s="14"/>
      <c r="G1779" s="14"/>
      <c r="H1779" s="14"/>
      <c r="I1779" s="15"/>
      <c r="J1779" s="77"/>
      <c r="K1779" s="92"/>
    </row>
    <row r="1780" spans="1:11" ht="12.75" x14ac:dyDescent="0.2">
      <c r="A1780" s="14"/>
      <c r="B1780" s="14"/>
      <c r="C1780" s="14"/>
      <c r="D1780" s="16"/>
      <c r="E1780" s="16"/>
      <c r="F1780" s="14"/>
      <c r="G1780" s="14"/>
      <c r="H1780" s="14"/>
      <c r="I1780" s="15"/>
      <c r="J1780" s="77"/>
      <c r="K1780" s="92"/>
    </row>
    <row r="1781" spans="1:11" ht="12.75" x14ac:dyDescent="0.2">
      <c r="A1781" s="14"/>
      <c r="B1781" s="14"/>
      <c r="C1781" s="14"/>
      <c r="D1781" s="16"/>
      <c r="E1781" s="16"/>
      <c r="F1781" s="14"/>
      <c r="G1781" s="14"/>
      <c r="H1781" s="14"/>
      <c r="I1781" s="15"/>
      <c r="J1781" s="77"/>
      <c r="K1781" s="92"/>
    </row>
    <row r="1782" spans="1:11" ht="12.75" x14ac:dyDescent="0.2">
      <c r="A1782" s="14"/>
      <c r="B1782" s="14"/>
      <c r="C1782" s="14"/>
      <c r="D1782" s="16"/>
      <c r="E1782" s="16"/>
      <c r="F1782" s="14"/>
      <c r="G1782" s="14"/>
      <c r="H1782" s="14"/>
      <c r="I1782" s="15"/>
      <c r="J1782" s="77"/>
      <c r="K1782" s="92"/>
    </row>
    <row r="1783" spans="1:11" ht="12.75" x14ac:dyDescent="0.2">
      <c r="A1783" s="14"/>
      <c r="B1783" s="14"/>
      <c r="C1783" s="14"/>
      <c r="D1783" s="16"/>
      <c r="E1783" s="16"/>
      <c r="F1783" s="14"/>
      <c r="G1783" s="14"/>
      <c r="H1783" s="14"/>
      <c r="I1783" s="15"/>
      <c r="J1783" s="77"/>
      <c r="K1783" s="92"/>
    </row>
    <row r="1784" spans="1:11" ht="12.75" x14ac:dyDescent="0.2">
      <c r="A1784" s="14"/>
      <c r="B1784" s="14"/>
      <c r="C1784" s="14"/>
      <c r="D1784" s="16"/>
      <c r="E1784" s="16"/>
      <c r="F1784" s="14"/>
      <c r="G1784" s="14"/>
      <c r="H1784" s="14"/>
      <c r="I1784" s="15"/>
      <c r="J1784" s="77"/>
      <c r="K1784" s="92"/>
    </row>
    <row r="1785" spans="1:11" ht="12.75" x14ac:dyDescent="0.2">
      <c r="A1785" s="14"/>
      <c r="B1785" s="14"/>
      <c r="C1785" s="14"/>
      <c r="D1785" s="16"/>
      <c r="E1785" s="16"/>
      <c r="F1785" s="14"/>
      <c r="G1785" s="14"/>
      <c r="H1785" s="14"/>
      <c r="I1785" s="15"/>
      <c r="J1785" s="77"/>
      <c r="K1785" s="92"/>
    </row>
    <row r="1786" spans="1:11" ht="12.75" x14ac:dyDescent="0.2">
      <c r="A1786" s="14"/>
      <c r="B1786" s="14"/>
      <c r="C1786" s="14"/>
      <c r="D1786" s="16"/>
      <c r="E1786" s="16"/>
      <c r="F1786" s="14"/>
      <c r="G1786" s="14"/>
      <c r="H1786" s="14"/>
      <c r="I1786" s="15"/>
      <c r="J1786" s="77"/>
      <c r="K1786" s="92"/>
    </row>
    <row r="1787" spans="1:11" ht="12.75" x14ac:dyDescent="0.2">
      <c r="A1787" s="14"/>
      <c r="B1787" s="14"/>
      <c r="C1787" s="14"/>
      <c r="D1787" s="16"/>
      <c r="E1787" s="16"/>
      <c r="F1787" s="14"/>
      <c r="G1787" s="14"/>
      <c r="H1787" s="14"/>
      <c r="I1787" s="15"/>
      <c r="J1787" s="77"/>
      <c r="K1787" s="92"/>
    </row>
    <row r="1788" spans="1:11" ht="12.75" x14ac:dyDescent="0.2">
      <c r="A1788" s="14"/>
      <c r="B1788" s="14"/>
      <c r="C1788" s="14"/>
      <c r="D1788" s="16"/>
      <c r="E1788" s="16"/>
      <c r="F1788" s="14"/>
      <c r="G1788" s="14"/>
      <c r="H1788" s="14"/>
      <c r="I1788" s="15"/>
      <c r="J1788" s="77"/>
      <c r="K1788" s="92"/>
    </row>
    <row r="1789" spans="1:11" ht="12.75" x14ac:dyDescent="0.2">
      <c r="A1789" s="14"/>
      <c r="B1789" s="14"/>
      <c r="C1789" s="14"/>
      <c r="D1789" s="16"/>
      <c r="E1789" s="16"/>
      <c r="F1789" s="14"/>
      <c r="G1789" s="14"/>
      <c r="H1789" s="14"/>
      <c r="I1789" s="15"/>
      <c r="J1789" s="77"/>
      <c r="K1789" s="92"/>
    </row>
    <row r="1790" spans="1:11" ht="12.75" x14ac:dyDescent="0.2">
      <c r="A1790" s="14"/>
      <c r="B1790" s="14"/>
      <c r="C1790" s="14"/>
      <c r="D1790" s="16"/>
      <c r="E1790" s="16"/>
      <c r="F1790" s="14"/>
      <c r="G1790" s="14"/>
      <c r="H1790" s="14"/>
      <c r="I1790" s="15"/>
      <c r="J1790" s="77"/>
      <c r="K1790" s="92"/>
    </row>
    <row r="1791" spans="1:11" ht="12.75" x14ac:dyDescent="0.2">
      <c r="A1791" s="14"/>
      <c r="B1791" s="14"/>
      <c r="C1791" s="14"/>
      <c r="D1791" s="16"/>
      <c r="E1791" s="16"/>
      <c r="F1791" s="14"/>
      <c r="G1791" s="14"/>
      <c r="H1791" s="14"/>
      <c r="I1791" s="15"/>
      <c r="J1791" s="77"/>
      <c r="K1791" s="92"/>
    </row>
    <row r="1792" spans="1:11" ht="12.75" x14ac:dyDescent="0.2">
      <c r="A1792" s="14"/>
      <c r="B1792" s="14"/>
      <c r="C1792" s="14"/>
      <c r="D1792" s="16"/>
      <c r="E1792" s="16"/>
      <c r="F1792" s="14"/>
      <c r="G1792" s="14"/>
      <c r="H1792" s="14"/>
      <c r="I1792" s="15"/>
      <c r="J1792" s="77"/>
      <c r="K1792" s="92"/>
    </row>
    <row r="1793" spans="1:11" ht="12.75" x14ac:dyDescent="0.2">
      <c r="A1793" s="14"/>
      <c r="B1793" s="14"/>
      <c r="C1793" s="14"/>
      <c r="D1793" s="16"/>
      <c r="E1793" s="16"/>
      <c r="F1793" s="14"/>
      <c r="G1793" s="14"/>
      <c r="H1793" s="14"/>
      <c r="I1793" s="15"/>
      <c r="J1793" s="77"/>
      <c r="K1793" s="92"/>
    </row>
    <row r="1794" spans="1:11" ht="12.75" x14ac:dyDescent="0.2">
      <c r="A1794" s="14"/>
      <c r="B1794" s="14"/>
      <c r="C1794" s="14"/>
      <c r="D1794" s="16"/>
      <c r="E1794" s="16"/>
      <c r="F1794" s="14"/>
      <c r="G1794" s="14"/>
      <c r="H1794" s="14"/>
      <c r="I1794" s="15"/>
      <c r="J1794" s="77"/>
      <c r="K1794" s="92"/>
    </row>
    <row r="1795" spans="1:11" ht="12.75" x14ac:dyDescent="0.2">
      <c r="A1795" s="14"/>
      <c r="B1795" s="14"/>
      <c r="C1795" s="14"/>
      <c r="D1795" s="16"/>
      <c r="E1795" s="16"/>
      <c r="F1795" s="14"/>
      <c r="G1795" s="14"/>
      <c r="H1795" s="14"/>
      <c r="I1795" s="15"/>
      <c r="J1795" s="77"/>
      <c r="K1795" s="92"/>
    </row>
    <row r="1796" spans="1:11" ht="12.75" x14ac:dyDescent="0.2">
      <c r="A1796" s="14"/>
      <c r="B1796" s="14"/>
      <c r="C1796" s="14"/>
      <c r="D1796" s="16"/>
      <c r="E1796" s="16"/>
      <c r="F1796" s="14"/>
      <c r="G1796" s="14"/>
      <c r="H1796" s="14"/>
      <c r="I1796" s="15"/>
      <c r="J1796" s="77"/>
      <c r="K1796" s="92"/>
    </row>
    <row r="1797" spans="1:11" ht="12.75" x14ac:dyDescent="0.2">
      <c r="A1797" s="14"/>
      <c r="B1797" s="14"/>
      <c r="C1797" s="14"/>
      <c r="D1797" s="16"/>
      <c r="E1797" s="16"/>
      <c r="F1797" s="14"/>
      <c r="G1797" s="14"/>
      <c r="H1797" s="14"/>
      <c r="I1797" s="15"/>
      <c r="J1797" s="77"/>
      <c r="K1797" s="92"/>
    </row>
    <row r="1798" spans="1:11" ht="12.75" x14ac:dyDescent="0.2">
      <c r="A1798" s="14"/>
      <c r="B1798" s="14"/>
      <c r="C1798" s="14"/>
      <c r="D1798" s="16"/>
      <c r="E1798" s="16"/>
      <c r="F1798" s="14"/>
      <c r="G1798" s="14"/>
      <c r="H1798" s="14"/>
      <c r="I1798" s="15"/>
      <c r="J1798" s="77"/>
      <c r="K1798" s="92"/>
    </row>
    <row r="1799" spans="1:11" ht="12.75" x14ac:dyDescent="0.2">
      <c r="A1799" s="14"/>
      <c r="B1799" s="14"/>
      <c r="C1799" s="14"/>
      <c r="D1799" s="16"/>
      <c r="E1799" s="16"/>
      <c r="F1799" s="14"/>
      <c r="G1799" s="14"/>
      <c r="H1799" s="14"/>
      <c r="I1799" s="15"/>
      <c r="J1799" s="77"/>
      <c r="K1799" s="92"/>
    </row>
    <row r="1800" spans="1:11" ht="12.75" x14ac:dyDescent="0.2">
      <c r="A1800" s="14"/>
      <c r="B1800" s="14"/>
      <c r="C1800" s="14"/>
      <c r="D1800" s="16"/>
      <c r="E1800" s="16"/>
      <c r="F1800" s="14"/>
      <c r="G1800" s="14"/>
      <c r="H1800" s="14"/>
      <c r="I1800" s="15"/>
      <c r="J1800" s="77"/>
      <c r="K1800" s="92"/>
    </row>
    <row r="1801" spans="1:11" ht="12.75" x14ac:dyDescent="0.2">
      <c r="A1801" s="14"/>
      <c r="B1801" s="14"/>
      <c r="C1801" s="14"/>
      <c r="D1801" s="16"/>
      <c r="E1801" s="16"/>
      <c r="F1801" s="14"/>
      <c r="G1801" s="14"/>
      <c r="H1801" s="14"/>
      <c r="I1801" s="15"/>
      <c r="J1801" s="77"/>
      <c r="K1801" s="92"/>
    </row>
    <row r="1802" spans="1:11" ht="12.75" x14ac:dyDescent="0.2">
      <c r="A1802" s="14"/>
      <c r="B1802" s="14"/>
      <c r="C1802" s="14"/>
      <c r="D1802" s="16"/>
      <c r="E1802" s="16"/>
      <c r="F1802" s="14"/>
      <c r="G1802" s="14"/>
      <c r="H1802" s="14"/>
      <c r="I1802" s="15"/>
      <c r="J1802" s="77"/>
      <c r="K1802" s="92"/>
    </row>
    <row r="1803" spans="1:11" ht="12.75" x14ac:dyDescent="0.2">
      <c r="A1803" s="14"/>
      <c r="B1803" s="14"/>
      <c r="C1803" s="14"/>
      <c r="D1803" s="16"/>
      <c r="E1803" s="16"/>
      <c r="F1803" s="14"/>
      <c r="G1803" s="14"/>
      <c r="H1803" s="14"/>
      <c r="I1803" s="15"/>
      <c r="J1803" s="77"/>
      <c r="K1803" s="92"/>
    </row>
    <row r="1804" spans="1:11" ht="12.75" x14ac:dyDescent="0.2">
      <c r="A1804" s="14"/>
      <c r="B1804" s="14"/>
      <c r="C1804" s="14"/>
      <c r="D1804" s="16"/>
      <c r="E1804" s="16"/>
      <c r="F1804" s="14"/>
      <c r="G1804" s="14"/>
      <c r="H1804" s="14"/>
      <c r="I1804" s="15"/>
      <c r="J1804" s="77"/>
      <c r="K1804" s="92"/>
    </row>
    <row r="1805" spans="1:11" ht="12.75" x14ac:dyDescent="0.2">
      <c r="A1805" s="14"/>
      <c r="B1805" s="14"/>
      <c r="C1805" s="14"/>
      <c r="D1805" s="16"/>
      <c r="E1805" s="16"/>
      <c r="F1805" s="14"/>
      <c r="G1805" s="14"/>
      <c r="H1805" s="14"/>
      <c r="I1805" s="15"/>
      <c r="J1805" s="77"/>
      <c r="K1805" s="92"/>
    </row>
    <row r="1806" spans="1:11" ht="12.75" x14ac:dyDescent="0.2">
      <c r="A1806" s="14"/>
      <c r="B1806" s="14"/>
      <c r="C1806" s="14"/>
      <c r="D1806" s="16"/>
      <c r="E1806" s="16"/>
      <c r="F1806" s="14"/>
      <c r="G1806" s="14"/>
      <c r="H1806" s="14"/>
      <c r="I1806" s="15"/>
      <c r="J1806" s="77"/>
      <c r="K1806" s="92"/>
    </row>
    <row r="1807" spans="1:11" ht="12.75" x14ac:dyDescent="0.2">
      <c r="A1807" s="14"/>
      <c r="B1807" s="14"/>
      <c r="C1807" s="14"/>
      <c r="D1807" s="16"/>
      <c r="E1807" s="16"/>
      <c r="F1807" s="14"/>
      <c r="G1807" s="14"/>
      <c r="H1807" s="14"/>
      <c r="I1807" s="15"/>
      <c r="J1807" s="77"/>
      <c r="K1807" s="92"/>
    </row>
    <row r="1808" spans="1:11" ht="12.75" x14ac:dyDescent="0.2">
      <c r="A1808" s="14"/>
      <c r="B1808" s="14"/>
      <c r="C1808" s="14"/>
      <c r="D1808" s="16"/>
      <c r="E1808" s="16"/>
      <c r="F1808" s="14"/>
      <c r="G1808" s="14"/>
      <c r="H1808" s="14"/>
      <c r="I1808" s="15"/>
      <c r="J1808" s="77"/>
      <c r="K1808" s="92"/>
    </row>
    <row r="1809" spans="1:11" ht="12.75" x14ac:dyDescent="0.2">
      <c r="A1809" s="14"/>
      <c r="B1809" s="14"/>
      <c r="C1809" s="14"/>
      <c r="D1809" s="16"/>
      <c r="E1809" s="16"/>
      <c r="F1809" s="14"/>
      <c r="G1809" s="14"/>
      <c r="H1809" s="14"/>
      <c r="I1809" s="15"/>
      <c r="J1809" s="77"/>
      <c r="K1809" s="92"/>
    </row>
    <row r="1810" spans="1:11" ht="12.75" x14ac:dyDescent="0.2">
      <c r="A1810" s="14"/>
      <c r="B1810" s="14"/>
      <c r="C1810" s="14"/>
      <c r="D1810" s="16"/>
      <c r="E1810" s="16"/>
      <c r="F1810" s="14"/>
      <c r="G1810" s="14"/>
      <c r="H1810" s="14"/>
      <c r="I1810" s="15"/>
      <c r="J1810" s="77"/>
      <c r="K1810" s="92"/>
    </row>
    <row r="1811" spans="1:11" ht="12.75" x14ac:dyDescent="0.2">
      <c r="A1811" s="14"/>
      <c r="B1811" s="14"/>
      <c r="C1811" s="14"/>
      <c r="D1811" s="16"/>
      <c r="E1811" s="16"/>
      <c r="F1811" s="14"/>
      <c r="G1811" s="14"/>
      <c r="H1811" s="14"/>
      <c r="I1811" s="15"/>
      <c r="J1811" s="77"/>
      <c r="K1811" s="92"/>
    </row>
    <row r="1812" spans="1:11" ht="12.75" x14ac:dyDescent="0.2">
      <c r="A1812" s="14"/>
      <c r="B1812" s="14"/>
      <c r="C1812" s="14"/>
      <c r="D1812" s="16"/>
      <c r="E1812" s="16"/>
      <c r="F1812" s="14"/>
      <c r="G1812" s="14"/>
      <c r="H1812" s="14"/>
      <c r="I1812" s="15"/>
      <c r="J1812" s="77"/>
      <c r="K1812" s="92"/>
    </row>
    <row r="1813" spans="1:11" ht="12.75" x14ac:dyDescent="0.2">
      <c r="A1813" s="14"/>
      <c r="B1813" s="14"/>
      <c r="C1813" s="14"/>
      <c r="D1813" s="16"/>
      <c r="E1813" s="16"/>
      <c r="F1813" s="14"/>
      <c r="G1813" s="14"/>
      <c r="H1813" s="14"/>
      <c r="I1813" s="15"/>
      <c r="J1813" s="77"/>
      <c r="K1813" s="92"/>
    </row>
    <row r="1814" spans="1:11" ht="12.75" x14ac:dyDescent="0.2">
      <c r="A1814" s="14"/>
      <c r="B1814" s="14"/>
      <c r="C1814" s="14"/>
      <c r="D1814" s="16"/>
      <c r="E1814" s="16"/>
      <c r="F1814" s="14"/>
      <c r="G1814" s="14"/>
      <c r="H1814" s="14"/>
      <c r="I1814" s="15"/>
      <c r="J1814" s="77"/>
      <c r="K1814" s="92"/>
    </row>
    <row r="1815" spans="1:11" ht="12.75" x14ac:dyDescent="0.2">
      <c r="A1815" s="14"/>
      <c r="B1815" s="14"/>
      <c r="C1815" s="14"/>
      <c r="D1815" s="16"/>
      <c r="E1815" s="16"/>
      <c r="F1815" s="14"/>
      <c r="G1815" s="14"/>
      <c r="H1815" s="14"/>
      <c r="I1815" s="15"/>
      <c r="J1815" s="77"/>
      <c r="K1815" s="92"/>
    </row>
    <row r="1816" spans="1:11" ht="12.75" x14ac:dyDescent="0.2">
      <c r="A1816" s="14"/>
      <c r="B1816" s="14"/>
      <c r="C1816" s="14"/>
      <c r="D1816" s="16"/>
      <c r="E1816" s="16"/>
      <c r="F1816" s="14"/>
      <c r="G1816" s="14"/>
      <c r="H1816" s="14"/>
      <c r="I1816" s="15"/>
      <c r="J1816" s="77"/>
      <c r="K1816" s="92"/>
    </row>
    <row r="1817" spans="1:11" ht="12.75" x14ac:dyDescent="0.2">
      <c r="A1817" s="14"/>
      <c r="B1817" s="14"/>
      <c r="C1817" s="14"/>
      <c r="D1817" s="16"/>
      <c r="E1817" s="16"/>
      <c r="F1817" s="14"/>
      <c r="G1817" s="14"/>
      <c r="H1817" s="14"/>
      <c r="I1817" s="15"/>
      <c r="J1817" s="77"/>
      <c r="K1817" s="92"/>
    </row>
    <row r="1818" spans="1:11" ht="12.75" x14ac:dyDescent="0.2">
      <c r="A1818" s="14"/>
      <c r="B1818" s="14"/>
      <c r="C1818" s="14"/>
      <c r="D1818" s="16"/>
      <c r="E1818" s="16"/>
      <c r="F1818" s="14"/>
      <c r="G1818" s="14"/>
      <c r="H1818" s="14"/>
      <c r="I1818" s="15"/>
      <c r="J1818" s="77"/>
      <c r="K1818" s="92"/>
    </row>
    <row r="1819" spans="1:11" ht="12.75" x14ac:dyDescent="0.2">
      <c r="A1819" s="14"/>
      <c r="B1819" s="14"/>
      <c r="C1819" s="14"/>
      <c r="D1819" s="16"/>
      <c r="E1819" s="16"/>
      <c r="F1819" s="14"/>
      <c r="G1819" s="14"/>
      <c r="H1819" s="14"/>
      <c r="I1819" s="15"/>
      <c r="J1819" s="77"/>
      <c r="K1819" s="92"/>
    </row>
    <row r="1820" spans="1:11" ht="12.75" x14ac:dyDescent="0.2">
      <c r="A1820" s="14"/>
      <c r="B1820" s="14"/>
      <c r="C1820" s="14"/>
      <c r="D1820" s="16"/>
      <c r="E1820" s="16"/>
      <c r="F1820" s="14"/>
      <c r="G1820" s="14"/>
      <c r="H1820" s="14"/>
      <c r="I1820" s="15"/>
      <c r="J1820" s="77"/>
      <c r="K1820" s="92"/>
    </row>
    <row r="1821" spans="1:11" ht="12.75" x14ac:dyDescent="0.2">
      <c r="A1821" s="14"/>
      <c r="B1821" s="14"/>
      <c r="C1821" s="14"/>
      <c r="D1821" s="16"/>
      <c r="E1821" s="16"/>
      <c r="F1821" s="14"/>
      <c r="G1821" s="14"/>
      <c r="H1821" s="14"/>
      <c r="I1821" s="15"/>
      <c r="J1821" s="77"/>
      <c r="K1821" s="92"/>
    </row>
    <row r="1822" spans="1:11" ht="12.75" x14ac:dyDescent="0.2">
      <c r="A1822" s="14"/>
      <c r="B1822" s="14"/>
      <c r="C1822" s="14"/>
      <c r="D1822" s="16"/>
      <c r="E1822" s="16"/>
      <c r="F1822" s="14"/>
      <c r="G1822" s="14"/>
      <c r="H1822" s="14"/>
      <c r="I1822" s="15"/>
      <c r="J1822" s="77"/>
      <c r="K1822" s="92"/>
    </row>
    <row r="1823" spans="1:11" ht="12.75" x14ac:dyDescent="0.2">
      <c r="A1823" s="14"/>
      <c r="B1823" s="14"/>
      <c r="C1823" s="14"/>
      <c r="D1823" s="16"/>
      <c r="E1823" s="16"/>
      <c r="F1823" s="14"/>
      <c r="G1823" s="14"/>
      <c r="H1823" s="14"/>
      <c r="I1823" s="15"/>
      <c r="J1823" s="77"/>
      <c r="K1823" s="92"/>
    </row>
    <row r="1824" spans="1:11" ht="12.75" x14ac:dyDescent="0.2">
      <c r="A1824" s="14"/>
      <c r="B1824" s="14"/>
      <c r="C1824" s="14"/>
      <c r="D1824" s="16"/>
      <c r="E1824" s="16"/>
      <c r="F1824" s="14"/>
      <c r="G1824" s="14"/>
      <c r="H1824" s="14"/>
      <c r="I1824" s="15"/>
      <c r="J1824" s="77"/>
      <c r="K1824" s="92"/>
    </row>
    <row r="1825" spans="1:11" ht="12.75" x14ac:dyDescent="0.2">
      <c r="A1825" s="14"/>
      <c r="B1825" s="14"/>
      <c r="C1825" s="14"/>
      <c r="D1825" s="16"/>
      <c r="E1825" s="16"/>
      <c r="F1825" s="14"/>
      <c r="G1825" s="14"/>
      <c r="H1825" s="14"/>
      <c r="I1825" s="15"/>
      <c r="J1825" s="77"/>
      <c r="K1825" s="92"/>
    </row>
    <row r="1826" spans="1:11" ht="12.75" x14ac:dyDescent="0.2">
      <c r="A1826" s="14"/>
      <c r="B1826" s="14"/>
      <c r="C1826" s="14"/>
      <c r="D1826" s="16"/>
      <c r="E1826" s="16"/>
      <c r="F1826" s="14"/>
      <c r="G1826" s="14"/>
      <c r="H1826" s="14"/>
      <c r="I1826" s="15"/>
      <c r="J1826" s="77"/>
      <c r="K1826" s="92"/>
    </row>
    <row r="1827" spans="1:11" ht="12.75" x14ac:dyDescent="0.2">
      <c r="A1827" s="14"/>
      <c r="B1827" s="14"/>
      <c r="C1827" s="14"/>
      <c r="D1827" s="16"/>
      <c r="E1827" s="16"/>
      <c r="F1827" s="14"/>
      <c r="G1827" s="14"/>
      <c r="H1827" s="14"/>
      <c r="I1827" s="15"/>
      <c r="J1827" s="77"/>
      <c r="K1827" s="92"/>
    </row>
    <row r="1828" spans="1:11" ht="12.75" x14ac:dyDescent="0.2">
      <c r="A1828" s="14"/>
      <c r="B1828" s="14"/>
      <c r="C1828" s="14"/>
      <c r="D1828" s="16"/>
      <c r="E1828" s="16"/>
      <c r="F1828" s="14"/>
      <c r="G1828" s="14"/>
      <c r="H1828" s="14"/>
      <c r="I1828" s="15"/>
      <c r="J1828" s="77"/>
      <c r="K1828" s="92"/>
    </row>
    <row r="1829" spans="1:11" ht="12.75" x14ac:dyDescent="0.2">
      <c r="A1829" s="14"/>
      <c r="B1829" s="14"/>
      <c r="C1829" s="14"/>
      <c r="D1829" s="16"/>
      <c r="E1829" s="16"/>
      <c r="F1829" s="14"/>
      <c r="G1829" s="14"/>
      <c r="H1829" s="14"/>
      <c r="I1829" s="15"/>
      <c r="J1829" s="77"/>
      <c r="K1829" s="92"/>
    </row>
    <row r="1830" spans="1:11" ht="12.75" x14ac:dyDescent="0.2">
      <c r="A1830" s="14"/>
      <c r="B1830" s="14"/>
      <c r="C1830" s="14"/>
      <c r="D1830" s="16"/>
      <c r="E1830" s="16"/>
      <c r="F1830" s="14"/>
      <c r="G1830" s="14"/>
      <c r="H1830" s="14"/>
      <c r="I1830" s="15"/>
      <c r="J1830" s="77"/>
      <c r="K1830" s="92"/>
    </row>
    <row r="1831" spans="1:11" ht="12.75" x14ac:dyDescent="0.2">
      <c r="A1831" s="14"/>
      <c r="B1831" s="14"/>
      <c r="C1831" s="14"/>
      <c r="D1831" s="16"/>
      <c r="E1831" s="16"/>
      <c r="F1831" s="14"/>
      <c r="G1831" s="14"/>
      <c r="H1831" s="14"/>
      <c r="I1831" s="15"/>
      <c r="J1831" s="77"/>
      <c r="K1831" s="92"/>
    </row>
    <row r="1832" spans="1:11" ht="12.75" x14ac:dyDescent="0.2">
      <c r="A1832" s="14"/>
      <c r="B1832" s="14"/>
      <c r="C1832" s="14"/>
      <c r="D1832" s="16"/>
      <c r="E1832" s="16"/>
      <c r="F1832" s="14"/>
      <c r="G1832" s="14"/>
      <c r="H1832" s="14"/>
      <c r="I1832" s="15"/>
      <c r="J1832" s="77"/>
      <c r="K1832" s="92"/>
    </row>
    <row r="1833" spans="1:11" ht="12.75" x14ac:dyDescent="0.2">
      <c r="A1833" s="14"/>
      <c r="B1833" s="14"/>
      <c r="C1833" s="14"/>
      <c r="D1833" s="16"/>
      <c r="E1833" s="16"/>
      <c r="F1833" s="14"/>
      <c r="G1833" s="14"/>
      <c r="H1833" s="14"/>
      <c r="I1833" s="15"/>
      <c r="J1833" s="77"/>
      <c r="K1833" s="92"/>
    </row>
    <row r="1834" spans="1:11" ht="12.75" x14ac:dyDescent="0.2">
      <c r="A1834" s="14"/>
      <c r="B1834" s="14"/>
      <c r="C1834" s="14"/>
      <c r="D1834" s="16"/>
      <c r="E1834" s="16"/>
      <c r="F1834" s="14"/>
      <c r="G1834" s="14"/>
      <c r="H1834" s="14"/>
      <c r="I1834" s="15"/>
      <c r="J1834" s="77"/>
      <c r="K1834" s="92"/>
    </row>
    <row r="1835" spans="1:11" ht="12.75" x14ac:dyDescent="0.2">
      <c r="A1835" s="14"/>
      <c r="B1835" s="14"/>
      <c r="C1835" s="14"/>
      <c r="D1835" s="16"/>
      <c r="E1835" s="16"/>
      <c r="F1835" s="14"/>
      <c r="G1835" s="14"/>
      <c r="H1835" s="14"/>
      <c r="I1835" s="15"/>
      <c r="J1835" s="77"/>
      <c r="K1835" s="92"/>
    </row>
    <row r="1836" spans="1:11" ht="12.75" x14ac:dyDescent="0.2">
      <c r="A1836" s="14"/>
      <c r="B1836" s="14"/>
      <c r="C1836" s="14"/>
      <c r="D1836" s="16"/>
      <c r="E1836" s="16"/>
      <c r="F1836" s="14"/>
      <c r="G1836" s="14"/>
      <c r="H1836" s="14"/>
      <c r="I1836" s="15"/>
      <c r="J1836" s="77"/>
      <c r="K1836" s="92"/>
    </row>
    <row r="1837" spans="1:11" ht="12.75" x14ac:dyDescent="0.2">
      <c r="A1837" s="14"/>
      <c r="B1837" s="14"/>
      <c r="C1837" s="14"/>
      <c r="D1837" s="16"/>
      <c r="E1837" s="16"/>
      <c r="F1837" s="14"/>
      <c r="G1837" s="14"/>
      <c r="H1837" s="14"/>
      <c r="I1837" s="15"/>
      <c r="J1837" s="77"/>
      <c r="K1837" s="92"/>
    </row>
    <row r="1838" spans="1:11" ht="12.75" x14ac:dyDescent="0.2">
      <c r="A1838" s="14"/>
      <c r="B1838" s="14"/>
      <c r="C1838" s="14"/>
      <c r="D1838" s="16"/>
      <c r="E1838" s="16"/>
      <c r="F1838" s="14"/>
      <c r="G1838" s="14"/>
      <c r="H1838" s="14"/>
      <c r="I1838" s="15"/>
      <c r="J1838" s="77"/>
      <c r="K1838" s="92"/>
    </row>
    <row r="1839" spans="1:11" ht="12.75" x14ac:dyDescent="0.2">
      <c r="A1839" s="14"/>
      <c r="B1839" s="14"/>
      <c r="C1839" s="14"/>
      <c r="D1839" s="16"/>
      <c r="E1839" s="16"/>
      <c r="F1839" s="14"/>
      <c r="G1839" s="14"/>
      <c r="H1839" s="14"/>
      <c r="I1839" s="15"/>
      <c r="J1839" s="77"/>
      <c r="K1839" s="92"/>
    </row>
    <row r="1840" spans="1:11" ht="12.75" x14ac:dyDescent="0.2">
      <c r="A1840" s="14"/>
      <c r="B1840" s="14"/>
      <c r="C1840" s="14"/>
      <c r="D1840" s="16"/>
      <c r="E1840" s="16"/>
      <c r="F1840" s="14"/>
      <c r="G1840" s="14"/>
      <c r="H1840" s="14"/>
      <c r="I1840" s="15"/>
      <c r="J1840" s="77"/>
      <c r="K1840" s="92"/>
    </row>
    <row r="1841" spans="1:11" ht="12.75" x14ac:dyDescent="0.2">
      <c r="A1841" s="14"/>
      <c r="B1841" s="14"/>
      <c r="C1841" s="14"/>
      <c r="D1841" s="16"/>
      <c r="E1841" s="16"/>
      <c r="F1841" s="14"/>
      <c r="G1841" s="14"/>
      <c r="H1841" s="14"/>
      <c r="I1841" s="15"/>
      <c r="J1841" s="77"/>
      <c r="K1841" s="92"/>
    </row>
    <row r="1842" spans="1:11" ht="12.75" x14ac:dyDescent="0.2">
      <c r="A1842" s="14"/>
      <c r="B1842" s="14"/>
      <c r="C1842" s="14"/>
      <c r="D1842" s="16"/>
      <c r="E1842" s="16"/>
      <c r="F1842" s="14"/>
      <c r="G1842" s="14"/>
      <c r="H1842" s="14"/>
      <c r="I1842" s="15"/>
      <c r="J1842" s="77"/>
      <c r="K1842" s="92"/>
    </row>
    <row r="1843" spans="1:11" ht="12.75" x14ac:dyDescent="0.2">
      <c r="A1843" s="14"/>
      <c r="B1843" s="14"/>
      <c r="C1843" s="14"/>
      <c r="D1843" s="16"/>
      <c r="E1843" s="16"/>
      <c r="F1843" s="14"/>
      <c r="G1843" s="14"/>
      <c r="H1843" s="14"/>
      <c r="I1843" s="15"/>
      <c r="J1843" s="77"/>
      <c r="K1843" s="92"/>
    </row>
    <row r="1844" spans="1:11" ht="12.75" x14ac:dyDescent="0.2">
      <c r="A1844" s="14"/>
      <c r="B1844" s="14"/>
      <c r="C1844" s="14"/>
      <c r="D1844" s="16"/>
      <c r="E1844" s="16"/>
      <c r="F1844" s="14"/>
      <c r="G1844" s="14"/>
      <c r="H1844" s="14"/>
      <c r="I1844" s="15"/>
      <c r="J1844" s="77"/>
      <c r="K1844" s="92"/>
    </row>
    <row r="1845" spans="1:11" ht="12.75" x14ac:dyDescent="0.2">
      <c r="A1845" s="14"/>
      <c r="B1845" s="14"/>
      <c r="C1845" s="14"/>
      <c r="D1845" s="16"/>
      <c r="E1845" s="16"/>
      <c r="F1845" s="14"/>
      <c r="G1845" s="14"/>
      <c r="H1845" s="14"/>
      <c r="I1845" s="15"/>
      <c r="J1845" s="77"/>
      <c r="K1845" s="92"/>
    </row>
    <row r="1846" spans="1:11" ht="12.75" x14ac:dyDescent="0.2">
      <c r="A1846" s="14"/>
      <c r="B1846" s="14"/>
      <c r="C1846" s="14"/>
      <c r="D1846" s="16"/>
      <c r="E1846" s="16"/>
      <c r="F1846" s="14"/>
      <c r="G1846" s="14"/>
      <c r="H1846" s="14"/>
      <c r="I1846" s="15"/>
      <c r="J1846" s="77"/>
      <c r="K1846" s="92"/>
    </row>
    <row r="1847" spans="1:11" ht="12.75" x14ac:dyDescent="0.2">
      <c r="A1847" s="14"/>
      <c r="B1847" s="14"/>
      <c r="C1847" s="14"/>
      <c r="D1847" s="16"/>
      <c r="E1847" s="16"/>
      <c r="F1847" s="14"/>
      <c r="G1847" s="14"/>
      <c r="H1847" s="14"/>
      <c r="I1847" s="15"/>
      <c r="J1847" s="77"/>
      <c r="K1847" s="92"/>
    </row>
    <row r="1848" spans="1:11" ht="12.75" x14ac:dyDescent="0.2">
      <c r="A1848" s="14"/>
      <c r="B1848" s="14"/>
      <c r="C1848" s="14"/>
      <c r="D1848" s="16"/>
      <c r="E1848" s="16"/>
      <c r="F1848" s="14"/>
      <c r="G1848" s="14"/>
      <c r="H1848" s="14"/>
      <c r="I1848" s="15"/>
      <c r="J1848" s="77"/>
      <c r="K1848" s="92"/>
    </row>
    <row r="1849" spans="1:11" ht="12.75" x14ac:dyDescent="0.2">
      <c r="A1849" s="14"/>
      <c r="B1849" s="14"/>
      <c r="C1849" s="14"/>
      <c r="D1849" s="16"/>
      <c r="E1849" s="16"/>
      <c r="F1849" s="14"/>
      <c r="G1849" s="14"/>
      <c r="H1849" s="14"/>
      <c r="I1849" s="15"/>
      <c r="J1849" s="77"/>
      <c r="K1849" s="92"/>
    </row>
    <row r="1850" spans="1:11" ht="12.75" x14ac:dyDescent="0.2">
      <c r="A1850" s="14"/>
      <c r="B1850" s="14"/>
      <c r="C1850" s="14"/>
      <c r="D1850" s="16"/>
      <c r="E1850" s="16"/>
      <c r="F1850" s="14"/>
      <c r="G1850" s="14"/>
      <c r="H1850" s="14"/>
      <c r="I1850" s="15"/>
      <c r="J1850" s="77"/>
      <c r="K1850" s="92"/>
    </row>
    <row r="1851" spans="1:11" ht="12.75" x14ac:dyDescent="0.2">
      <c r="A1851" s="14"/>
      <c r="B1851" s="14"/>
      <c r="C1851" s="14"/>
      <c r="D1851" s="16"/>
      <c r="E1851" s="16"/>
      <c r="F1851" s="14"/>
      <c r="G1851" s="14"/>
      <c r="H1851" s="14"/>
      <c r="I1851" s="15"/>
      <c r="J1851" s="77"/>
      <c r="K1851" s="92"/>
    </row>
    <row r="1852" spans="1:11" ht="12.75" x14ac:dyDescent="0.2">
      <c r="A1852" s="14"/>
      <c r="B1852" s="14"/>
      <c r="C1852" s="14"/>
      <c r="D1852" s="16"/>
      <c r="E1852" s="16"/>
      <c r="F1852" s="14"/>
      <c r="G1852" s="14"/>
      <c r="H1852" s="14"/>
      <c r="I1852" s="15"/>
      <c r="J1852" s="77"/>
      <c r="K1852" s="92"/>
    </row>
    <row r="1853" spans="1:11" ht="12.75" x14ac:dyDescent="0.2">
      <c r="A1853" s="14"/>
      <c r="B1853" s="14"/>
      <c r="C1853" s="14"/>
      <c r="D1853" s="16"/>
      <c r="E1853" s="16"/>
      <c r="F1853" s="14"/>
      <c r="G1853" s="14"/>
      <c r="H1853" s="14"/>
      <c r="I1853" s="15"/>
      <c r="J1853" s="77"/>
      <c r="K1853" s="92"/>
    </row>
    <row r="1854" spans="1:11" ht="12.75" x14ac:dyDescent="0.2">
      <c r="A1854" s="14"/>
      <c r="B1854" s="14"/>
      <c r="C1854" s="14"/>
      <c r="D1854" s="16"/>
      <c r="E1854" s="16"/>
      <c r="F1854" s="14"/>
      <c r="G1854" s="14"/>
      <c r="H1854" s="14"/>
      <c r="I1854" s="15"/>
      <c r="J1854" s="77"/>
      <c r="K1854" s="92"/>
    </row>
    <row r="1855" spans="1:11" ht="12.75" x14ac:dyDescent="0.2">
      <c r="A1855" s="14"/>
      <c r="B1855" s="14"/>
      <c r="C1855" s="14"/>
      <c r="D1855" s="16"/>
      <c r="E1855" s="16"/>
      <c r="F1855" s="14"/>
      <c r="G1855" s="14"/>
      <c r="H1855" s="14"/>
      <c r="I1855" s="15"/>
      <c r="J1855" s="77"/>
      <c r="K1855" s="92"/>
    </row>
    <row r="1856" spans="1:11" ht="12.75" x14ac:dyDescent="0.2">
      <c r="A1856" s="14"/>
      <c r="B1856" s="14"/>
      <c r="C1856" s="14"/>
      <c r="D1856" s="16"/>
      <c r="E1856" s="16"/>
      <c r="F1856" s="14"/>
      <c r="G1856" s="14"/>
      <c r="H1856" s="14"/>
      <c r="I1856" s="15"/>
      <c r="J1856" s="77"/>
      <c r="K1856" s="92"/>
    </row>
    <row r="1857" spans="1:11" ht="12.75" x14ac:dyDescent="0.2">
      <c r="A1857" s="14"/>
      <c r="B1857" s="14"/>
      <c r="C1857" s="14"/>
      <c r="D1857" s="16"/>
      <c r="E1857" s="16"/>
      <c r="F1857" s="14"/>
      <c r="G1857" s="14"/>
      <c r="H1857" s="14"/>
      <c r="I1857" s="15"/>
      <c r="J1857" s="77"/>
      <c r="K1857" s="92"/>
    </row>
    <row r="1858" spans="1:11" ht="12.75" x14ac:dyDescent="0.2">
      <c r="A1858" s="14"/>
      <c r="B1858" s="14"/>
      <c r="C1858" s="14"/>
      <c r="D1858" s="16"/>
      <c r="E1858" s="16"/>
      <c r="F1858" s="14"/>
      <c r="G1858" s="14"/>
      <c r="H1858" s="14"/>
      <c r="I1858" s="15"/>
      <c r="J1858" s="77"/>
      <c r="K1858" s="92"/>
    </row>
    <row r="1859" spans="1:11" ht="12.75" x14ac:dyDescent="0.2">
      <c r="A1859" s="14"/>
      <c r="B1859" s="14"/>
      <c r="C1859" s="14"/>
      <c r="D1859" s="16"/>
      <c r="E1859" s="16"/>
      <c r="F1859" s="14"/>
      <c r="G1859" s="14"/>
      <c r="H1859" s="14"/>
      <c r="I1859" s="15"/>
      <c r="J1859" s="77"/>
      <c r="K1859" s="92"/>
    </row>
    <row r="1860" spans="1:11" ht="12.75" x14ac:dyDescent="0.2">
      <c r="A1860" s="14"/>
      <c r="B1860" s="14"/>
      <c r="C1860" s="14"/>
      <c r="D1860" s="16"/>
      <c r="E1860" s="16"/>
      <c r="F1860" s="14"/>
      <c r="G1860" s="14"/>
      <c r="H1860" s="14"/>
      <c r="I1860" s="15"/>
      <c r="J1860" s="77"/>
      <c r="K1860" s="92"/>
    </row>
    <row r="1861" spans="1:11" ht="12.75" x14ac:dyDescent="0.2">
      <c r="A1861" s="14"/>
      <c r="B1861" s="14"/>
      <c r="C1861" s="14"/>
      <c r="D1861" s="16"/>
      <c r="E1861" s="16"/>
      <c r="F1861" s="14"/>
      <c r="G1861" s="14"/>
      <c r="H1861" s="14"/>
      <c r="I1861" s="15"/>
      <c r="J1861" s="77"/>
      <c r="K1861" s="92"/>
    </row>
    <row r="1862" spans="1:11" ht="12.75" x14ac:dyDescent="0.2">
      <c r="A1862" s="14"/>
      <c r="B1862" s="14"/>
      <c r="C1862" s="14"/>
      <c r="D1862" s="16"/>
      <c r="E1862" s="16"/>
      <c r="F1862" s="14"/>
      <c r="G1862" s="14"/>
      <c r="H1862" s="14"/>
      <c r="I1862" s="15"/>
      <c r="J1862" s="77"/>
      <c r="K1862" s="92"/>
    </row>
    <row r="1863" spans="1:11" ht="12.75" x14ac:dyDescent="0.2">
      <c r="A1863" s="14"/>
      <c r="B1863" s="14"/>
      <c r="C1863" s="14"/>
      <c r="D1863" s="16"/>
      <c r="E1863" s="16"/>
      <c r="F1863" s="14"/>
      <c r="G1863" s="14"/>
      <c r="H1863" s="14"/>
      <c r="I1863" s="15"/>
      <c r="J1863" s="77"/>
      <c r="K1863" s="92"/>
    </row>
    <row r="1864" spans="1:11" ht="12.75" x14ac:dyDescent="0.2">
      <c r="A1864" s="14"/>
      <c r="B1864" s="14"/>
      <c r="C1864" s="14"/>
      <c r="D1864" s="16"/>
      <c r="E1864" s="16"/>
      <c r="F1864" s="14"/>
      <c r="G1864" s="14"/>
      <c r="H1864" s="14"/>
      <c r="I1864" s="15"/>
      <c r="J1864" s="77"/>
      <c r="K1864" s="92"/>
    </row>
    <row r="1865" spans="1:11" ht="12.75" x14ac:dyDescent="0.2">
      <c r="A1865" s="14"/>
      <c r="B1865" s="14"/>
      <c r="C1865" s="14"/>
      <c r="D1865" s="16"/>
      <c r="E1865" s="16"/>
      <c r="F1865" s="14"/>
      <c r="G1865" s="14"/>
      <c r="H1865" s="14"/>
      <c r="I1865" s="15"/>
      <c r="J1865" s="77"/>
      <c r="K1865" s="92"/>
    </row>
    <row r="1866" spans="1:11" ht="12.75" x14ac:dyDescent="0.2">
      <c r="A1866" s="14"/>
      <c r="B1866" s="14"/>
      <c r="C1866" s="14"/>
      <c r="D1866" s="16"/>
      <c r="E1866" s="16"/>
      <c r="F1866" s="14"/>
      <c r="G1866" s="14"/>
      <c r="H1866" s="14"/>
      <c r="I1866" s="15"/>
      <c r="J1866" s="77"/>
      <c r="K1866" s="92"/>
    </row>
    <row r="1867" spans="1:11" ht="12.75" x14ac:dyDescent="0.2">
      <c r="A1867" s="14"/>
      <c r="B1867" s="14"/>
      <c r="C1867" s="14"/>
      <c r="D1867" s="16"/>
      <c r="E1867" s="16"/>
      <c r="F1867" s="14"/>
      <c r="G1867" s="14"/>
      <c r="H1867" s="14"/>
      <c r="I1867" s="15"/>
      <c r="J1867" s="77"/>
      <c r="K1867" s="92"/>
    </row>
    <row r="1868" spans="1:11" ht="12.75" x14ac:dyDescent="0.2">
      <c r="A1868" s="14"/>
      <c r="B1868" s="14"/>
      <c r="C1868" s="14"/>
      <c r="D1868" s="16"/>
      <c r="E1868" s="16"/>
      <c r="F1868" s="14"/>
      <c r="G1868" s="14"/>
      <c r="H1868" s="14"/>
      <c r="I1868" s="15"/>
      <c r="J1868" s="77"/>
      <c r="K1868" s="92"/>
    </row>
    <row r="1869" spans="1:11" ht="12.75" x14ac:dyDescent="0.2">
      <c r="A1869" s="14"/>
      <c r="B1869" s="14"/>
      <c r="C1869" s="14"/>
      <c r="D1869" s="16"/>
      <c r="E1869" s="16"/>
      <c r="F1869" s="14"/>
      <c r="G1869" s="14"/>
      <c r="H1869" s="14"/>
      <c r="I1869" s="15"/>
      <c r="J1869" s="77"/>
      <c r="K1869" s="92"/>
    </row>
    <row r="1870" spans="1:11" ht="12.75" x14ac:dyDescent="0.2">
      <c r="A1870" s="14"/>
      <c r="B1870" s="14"/>
      <c r="C1870" s="14"/>
      <c r="D1870" s="16"/>
      <c r="E1870" s="16"/>
      <c r="F1870" s="14"/>
      <c r="G1870" s="14"/>
      <c r="H1870" s="14"/>
      <c r="I1870" s="15"/>
      <c r="J1870" s="77"/>
      <c r="K1870" s="92"/>
    </row>
    <row r="1871" spans="1:11" ht="12.75" x14ac:dyDescent="0.2">
      <c r="A1871" s="14"/>
      <c r="B1871" s="14"/>
      <c r="C1871" s="14"/>
      <c r="D1871" s="16"/>
      <c r="E1871" s="16"/>
      <c r="F1871" s="14"/>
      <c r="G1871" s="14"/>
      <c r="H1871" s="14"/>
      <c r="I1871" s="15"/>
      <c r="J1871" s="77"/>
      <c r="K1871" s="92"/>
    </row>
    <row r="1872" spans="1:11" ht="12.75" x14ac:dyDescent="0.2">
      <c r="A1872" s="14"/>
      <c r="B1872" s="14"/>
      <c r="C1872" s="14"/>
      <c r="D1872" s="16"/>
      <c r="E1872" s="16"/>
      <c r="F1872" s="14"/>
      <c r="G1872" s="14"/>
      <c r="H1872" s="14"/>
      <c r="I1872" s="15"/>
      <c r="J1872" s="77"/>
      <c r="K1872" s="92"/>
    </row>
    <row r="1873" spans="1:11" ht="12.75" x14ac:dyDescent="0.2">
      <c r="A1873" s="14"/>
      <c r="B1873" s="14"/>
      <c r="C1873" s="14"/>
      <c r="D1873" s="16"/>
      <c r="E1873" s="16"/>
      <c r="F1873" s="14"/>
      <c r="G1873" s="14"/>
      <c r="H1873" s="14"/>
      <c r="I1873" s="15"/>
      <c r="J1873" s="77"/>
      <c r="K1873" s="92"/>
    </row>
    <row r="1874" spans="1:11" ht="12.75" x14ac:dyDescent="0.2">
      <c r="A1874" s="14"/>
      <c r="B1874" s="14"/>
      <c r="C1874" s="14"/>
      <c r="D1874" s="16"/>
      <c r="E1874" s="16"/>
      <c r="F1874" s="14"/>
      <c r="G1874" s="14"/>
      <c r="H1874" s="14"/>
      <c r="I1874" s="15"/>
      <c r="J1874" s="77"/>
      <c r="K1874" s="92"/>
    </row>
    <row r="1875" spans="1:11" ht="12.75" x14ac:dyDescent="0.2">
      <c r="A1875" s="14"/>
      <c r="B1875" s="14"/>
      <c r="C1875" s="14"/>
      <c r="D1875" s="16"/>
      <c r="E1875" s="16"/>
      <c r="F1875" s="14"/>
      <c r="G1875" s="14"/>
      <c r="H1875" s="14"/>
      <c r="I1875" s="15"/>
      <c r="J1875" s="77"/>
      <c r="K1875" s="92"/>
    </row>
    <row r="1876" spans="1:11" ht="12.75" x14ac:dyDescent="0.2">
      <c r="A1876" s="14"/>
      <c r="B1876" s="14"/>
      <c r="C1876" s="14"/>
      <c r="D1876" s="16"/>
      <c r="E1876" s="16"/>
      <c r="F1876" s="14"/>
      <c r="G1876" s="14"/>
      <c r="H1876" s="14"/>
      <c r="I1876" s="15"/>
      <c r="J1876" s="77"/>
      <c r="K1876" s="92"/>
    </row>
    <row r="1877" spans="1:11" ht="12.75" x14ac:dyDescent="0.2">
      <c r="A1877" s="14"/>
      <c r="B1877" s="14"/>
      <c r="C1877" s="14"/>
      <c r="D1877" s="16"/>
      <c r="E1877" s="16"/>
      <c r="F1877" s="14"/>
      <c r="G1877" s="14"/>
      <c r="H1877" s="14"/>
      <c r="I1877" s="15"/>
      <c r="J1877" s="77"/>
      <c r="K1877" s="92"/>
    </row>
    <row r="1878" spans="1:11" ht="12.75" x14ac:dyDescent="0.2">
      <c r="A1878" s="14"/>
      <c r="B1878" s="14"/>
      <c r="C1878" s="14"/>
      <c r="D1878" s="16"/>
      <c r="E1878" s="16"/>
      <c r="F1878" s="14"/>
      <c r="G1878" s="14"/>
      <c r="H1878" s="14"/>
      <c r="I1878" s="15"/>
      <c r="J1878" s="77"/>
      <c r="K1878" s="92"/>
    </row>
    <row r="1879" spans="1:11" ht="12.75" x14ac:dyDescent="0.2">
      <c r="A1879" s="14"/>
      <c r="B1879" s="14"/>
      <c r="C1879" s="14"/>
      <c r="D1879" s="16"/>
      <c r="E1879" s="16"/>
      <c r="F1879" s="14"/>
      <c r="G1879" s="14"/>
      <c r="H1879" s="14"/>
      <c r="I1879" s="15"/>
      <c r="J1879" s="77"/>
      <c r="K1879" s="92"/>
    </row>
    <row r="1880" spans="1:11" ht="12.75" x14ac:dyDescent="0.2">
      <c r="A1880" s="14"/>
      <c r="B1880" s="14"/>
      <c r="C1880" s="14"/>
      <c r="D1880" s="16"/>
      <c r="E1880" s="16"/>
      <c r="F1880" s="14"/>
      <c r="G1880" s="14"/>
      <c r="H1880" s="14"/>
      <c r="I1880" s="15"/>
      <c r="J1880" s="77"/>
      <c r="K1880" s="92"/>
    </row>
    <row r="1881" spans="1:11" ht="12.75" x14ac:dyDescent="0.2">
      <c r="A1881" s="14"/>
      <c r="B1881" s="14"/>
      <c r="C1881" s="14"/>
      <c r="D1881" s="16"/>
      <c r="E1881" s="16"/>
      <c r="F1881" s="14"/>
      <c r="G1881" s="14"/>
      <c r="H1881" s="14"/>
      <c r="I1881" s="15"/>
      <c r="J1881" s="77"/>
      <c r="K1881" s="92"/>
    </row>
    <row r="1882" spans="1:11" ht="12.75" x14ac:dyDescent="0.2">
      <c r="A1882" s="14"/>
      <c r="B1882" s="14"/>
      <c r="C1882" s="14"/>
      <c r="D1882" s="16"/>
      <c r="E1882" s="16"/>
      <c r="F1882" s="14"/>
      <c r="G1882" s="14"/>
      <c r="H1882" s="14"/>
      <c r="I1882" s="15"/>
      <c r="J1882" s="77"/>
      <c r="K1882" s="92"/>
    </row>
    <row r="1883" spans="1:11" ht="12.75" x14ac:dyDescent="0.2">
      <c r="A1883" s="14"/>
      <c r="B1883" s="14"/>
      <c r="C1883" s="14"/>
      <c r="D1883" s="16"/>
      <c r="E1883" s="16"/>
      <c r="F1883" s="14"/>
      <c r="G1883" s="14"/>
      <c r="H1883" s="14"/>
      <c r="I1883" s="15"/>
      <c r="J1883" s="77"/>
      <c r="K1883" s="92"/>
    </row>
    <row r="1884" spans="1:11" ht="12.75" x14ac:dyDescent="0.2">
      <c r="A1884" s="14"/>
      <c r="B1884" s="14"/>
      <c r="C1884" s="14"/>
      <c r="D1884" s="16"/>
      <c r="E1884" s="16"/>
      <c r="F1884" s="14"/>
      <c r="G1884" s="14"/>
      <c r="H1884" s="14"/>
      <c r="I1884" s="15"/>
      <c r="J1884" s="77"/>
      <c r="K1884" s="92"/>
    </row>
    <row r="1885" spans="1:11" ht="12.75" x14ac:dyDescent="0.2">
      <c r="A1885" s="14"/>
      <c r="B1885" s="14"/>
      <c r="C1885" s="14"/>
      <c r="D1885" s="16"/>
      <c r="E1885" s="16"/>
      <c r="F1885" s="14"/>
      <c r="G1885" s="14"/>
      <c r="H1885" s="14"/>
      <c r="I1885" s="15"/>
      <c r="J1885" s="77"/>
      <c r="K1885" s="92"/>
    </row>
    <row r="1886" spans="1:11" ht="12.75" x14ac:dyDescent="0.2">
      <c r="A1886" s="14"/>
      <c r="B1886" s="14"/>
      <c r="C1886" s="14"/>
      <c r="D1886" s="16"/>
      <c r="E1886" s="16"/>
      <c r="F1886" s="14"/>
      <c r="G1886" s="14"/>
      <c r="H1886" s="14"/>
      <c r="I1886" s="15"/>
      <c r="J1886" s="77"/>
      <c r="K1886" s="92"/>
    </row>
    <row r="1887" spans="1:11" ht="12.75" x14ac:dyDescent="0.2">
      <c r="A1887" s="14"/>
      <c r="B1887" s="14"/>
      <c r="C1887" s="14"/>
      <c r="D1887" s="16"/>
      <c r="E1887" s="16"/>
      <c r="F1887" s="14"/>
      <c r="G1887" s="14"/>
      <c r="H1887" s="14"/>
      <c r="I1887" s="15"/>
      <c r="J1887" s="77"/>
      <c r="K1887" s="92"/>
    </row>
    <row r="1888" spans="1:11" ht="12.75" x14ac:dyDescent="0.2">
      <c r="A1888" s="14"/>
      <c r="B1888" s="14"/>
      <c r="C1888" s="14"/>
      <c r="D1888" s="16"/>
      <c r="E1888" s="16"/>
      <c r="F1888" s="14"/>
      <c r="G1888" s="14"/>
      <c r="H1888" s="14"/>
      <c r="I1888" s="15"/>
      <c r="J1888" s="77"/>
      <c r="K1888" s="92"/>
    </row>
    <row r="1889" spans="1:11" ht="12.75" x14ac:dyDescent="0.2">
      <c r="A1889" s="14"/>
      <c r="B1889" s="14"/>
      <c r="C1889" s="14"/>
      <c r="D1889" s="16"/>
      <c r="E1889" s="16"/>
      <c r="F1889" s="14"/>
      <c r="G1889" s="14"/>
      <c r="H1889" s="14"/>
      <c r="I1889" s="15"/>
      <c r="J1889" s="77"/>
      <c r="K1889" s="92"/>
    </row>
    <row r="1890" spans="1:11" ht="12.75" x14ac:dyDescent="0.2">
      <c r="A1890" s="14"/>
      <c r="B1890" s="14"/>
      <c r="C1890" s="14"/>
      <c r="D1890" s="16"/>
      <c r="E1890" s="16"/>
      <c r="F1890" s="14"/>
      <c r="G1890" s="14"/>
      <c r="H1890" s="14"/>
      <c r="I1890" s="15"/>
      <c r="J1890" s="77"/>
      <c r="K1890" s="92"/>
    </row>
    <row r="1891" spans="1:11" ht="12.75" x14ac:dyDescent="0.2">
      <c r="A1891" s="14"/>
      <c r="B1891" s="14"/>
      <c r="C1891" s="14"/>
      <c r="D1891" s="16"/>
      <c r="E1891" s="16"/>
      <c r="F1891" s="14"/>
      <c r="G1891" s="14"/>
      <c r="H1891" s="14"/>
      <c r="I1891" s="15"/>
      <c r="J1891" s="77"/>
      <c r="K1891" s="92"/>
    </row>
    <row r="1892" spans="1:11" ht="12.75" x14ac:dyDescent="0.2">
      <c r="A1892" s="14"/>
      <c r="B1892" s="14"/>
      <c r="C1892" s="14"/>
      <c r="D1892" s="16"/>
      <c r="E1892" s="16"/>
      <c r="F1892" s="14"/>
      <c r="G1892" s="14"/>
      <c r="H1892" s="14"/>
      <c r="I1892" s="15"/>
      <c r="J1892" s="77"/>
      <c r="K1892" s="92"/>
    </row>
    <row r="1893" spans="1:11" ht="12.75" x14ac:dyDescent="0.2">
      <c r="A1893" s="14"/>
      <c r="B1893" s="14"/>
      <c r="C1893" s="14"/>
      <c r="D1893" s="16"/>
      <c r="E1893" s="16"/>
      <c r="F1893" s="14"/>
      <c r="G1893" s="14"/>
      <c r="H1893" s="14"/>
      <c r="I1893" s="15"/>
      <c r="J1893" s="77"/>
      <c r="K1893" s="92"/>
    </row>
    <row r="1894" spans="1:11" ht="12.75" x14ac:dyDescent="0.2">
      <c r="A1894" s="14"/>
      <c r="B1894" s="14"/>
      <c r="C1894" s="14"/>
      <c r="D1894" s="16"/>
      <c r="E1894" s="16"/>
      <c r="F1894" s="14"/>
      <c r="G1894" s="14"/>
      <c r="H1894" s="14"/>
      <c r="I1894" s="15"/>
      <c r="J1894" s="77"/>
      <c r="K1894" s="92"/>
    </row>
    <row r="1895" spans="1:11" ht="12.75" x14ac:dyDescent="0.2">
      <c r="A1895" s="14"/>
      <c r="B1895" s="14"/>
      <c r="C1895" s="14"/>
      <c r="D1895" s="16"/>
      <c r="E1895" s="16"/>
      <c r="F1895" s="14"/>
      <c r="G1895" s="14"/>
      <c r="H1895" s="14"/>
      <c r="I1895" s="15"/>
      <c r="J1895" s="77"/>
      <c r="K1895" s="92"/>
    </row>
    <row r="1896" spans="1:11" ht="12.75" x14ac:dyDescent="0.2">
      <c r="A1896" s="14"/>
      <c r="B1896" s="14"/>
      <c r="C1896" s="14"/>
      <c r="D1896" s="16"/>
      <c r="E1896" s="16"/>
      <c r="F1896" s="14"/>
      <c r="G1896" s="14"/>
      <c r="H1896" s="14"/>
      <c r="I1896" s="15"/>
      <c r="J1896" s="77"/>
      <c r="K1896" s="92"/>
    </row>
    <row r="1897" spans="1:11" ht="12.75" x14ac:dyDescent="0.2">
      <c r="A1897" s="14"/>
      <c r="B1897" s="14"/>
      <c r="C1897" s="14"/>
      <c r="D1897" s="16"/>
      <c r="E1897" s="16"/>
      <c r="F1897" s="14"/>
      <c r="G1897" s="14"/>
      <c r="H1897" s="14"/>
      <c r="I1897" s="15"/>
      <c r="J1897" s="77"/>
      <c r="K1897" s="92"/>
    </row>
    <row r="1898" spans="1:11" ht="12.75" x14ac:dyDescent="0.2">
      <c r="A1898" s="14"/>
      <c r="B1898" s="14"/>
      <c r="C1898" s="14"/>
      <c r="D1898" s="16"/>
      <c r="E1898" s="16"/>
      <c r="F1898" s="14"/>
      <c r="G1898" s="14"/>
      <c r="H1898" s="14"/>
      <c r="I1898" s="15"/>
      <c r="J1898" s="77"/>
      <c r="K1898" s="92"/>
    </row>
    <row r="1899" spans="1:11" ht="12.75" x14ac:dyDescent="0.2">
      <c r="A1899" s="14"/>
      <c r="B1899" s="14"/>
      <c r="C1899" s="14"/>
      <c r="D1899" s="16"/>
      <c r="E1899" s="16"/>
      <c r="F1899" s="14"/>
      <c r="G1899" s="14"/>
      <c r="H1899" s="14"/>
      <c r="I1899" s="15"/>
      <c r="J1899" s="77"/>
      <c r="K1899" s="92"/>
    </row>
    <row r="1900" spans="1:11" ht="12.75" x14ac:dyDescent="0.2">
      <c r="A1900" s="14"/>
      <c r="B1900" s="14"/>
      <c r="C1900" s="14"/>
      <c r="D1900" s="16"/>
      <c r="E1900" s="16"/>
      <c r="F1900" s="14"/>
      <c r="G1900" s="14"/>
      <c r="H1900" s="14"/>
      <c r="I1900" s="15"/>
      <c r="J1900" s="77"/>
      <c r="K1900" s="92"/>
    </row>
    <row r="1901" spans="1:11" ht="12.75" x14ac:dyDescent="0.2">
      <c r="A1901" s="14"/>
      <c r="B1901" s="14"/>
      <c r="C1901" s="14"/>
      <c r="D1901" s="16"/>
      <c r="E1901" s="16"/>
      <c r="F1901" s="14"/>
      <c r="G1901" s="14"/>
      <c r="H1901" s="14"/>
      <c r="I1901" s="15"/>
      <c r="J1901" s="77"/>
      <c r="K1901" s="92"/>
    </row>
    <row r="1902" spans="1:11" ht="12.75" x14ac:dyDescent="0.2">
      <c r="A1902" s="14"/>
      <c r="B1902" s="14"/>
      <c r="C1902" s="14"/>
      <c r="D1902" s="16"/>
      <c r="E1902" s="16"/>
      <c r="F1902" s="14"/>
      <c r="G1902" s="14"/>
      <c r="H1902" s="14"/>
      <c r="I1902" s="15"/>
      <c r="J1902" s="77"/>
      <c r="K1902" s="92"/>
    </row>
    <row r="1903" spans="1:11" ht="12.75" x14ac:dyDescent="0.2">
      <c r="A1903" s="14"/>
      <c r="B1903" s="14"/>
      <c r="C1903" s="14"/>
      <c r="D1903" s="16"/>
      <c r="E1903" s="16"/>
      <c r="F1903" s="14"/>
      <c r="G1903" s="14"/>
      <c r="H1903" s="14"/>
      <c r="I1903" s="15"/>
      <c r="J1903" s="77"/>
      <c r="K1903" s="92"/>
    </row>
    <row r="1904" spans="1:11" ht="12.75" x14ac:dyDescent="0.2">
      <c r="A1904" s="14"/>
      <c r="B1904" s="14"/>
      <c r="C1904" s="14"/>
      <c r="D1904" s="16"/>
      <c r="E1904" s="16"/>
      <c r="F1904" s="14"/>
      <c r="G1904" s="14"/>
      <c r="H1904" s="14"/>
      <c r="I1904" s="15"/>
      <c r="J1904" s="77"/>
      <c r="K1904" s="92"/>
    </row>
    <row r="1905" spans="1:11" ht="12.75" x14ac:dyDescent="0.2">
      <c r="A1905" s="14"/>
      <c r="B1905" s="14"/>
      <c r="C1905" s="14"/>
      <c r="D1905" s="16"/>
      <c r="E1905" s="16"/>
      <c r="F1905" s="14"/>
      <c r="G1905" s="14"/>
      <c r="H1905" s="14"/>
      <c r="I1905" s="15"/>
      <c r="J1905" s="77"/>
      <c r="K1905" s="92"/>
    </row>
    <row r="1906" spans="1:11" ht="12.75" x14ac:dyDescent="0.2">
      <c r="A1906" s="14"/>
      <c r="B1906" s="14"/>
      <c r="C1906" s="14"/>
      <c r="D1906" s="16"/>
      <c r="E1906" s="16"/>
      <c r="F1906" s="14"/>
      <c r="G1906" s="14"/>
      <c r="H1906" s="14"/>
      <c r="I1906" s="15"/>
      <c r="J1906" s="77"/>
      <c r="K1906" s="92"/>
    </row>
    <row r="1907" spans="1:11" ht="12.75" x14ac:dyDescent="0.2">
      <c r="A1907" s="14"/>
      <c r="B1907" s="14"/>
      <c r="C1907" s="14"/>
      <c r="D1907" s="16"/>
      <c r="E1907" s="16"/>
      <c r="F1907" s="14"/>
      <c r="G1907" s="14"/>
      <c r="H1907" s="14"/>
      <c r="I1907" s="15"/>
      <c r="J1907" s="77"/>
      <c r="K1907" s="92"/>
    </row>
    <row r="1908" spans="1:11" ht="12.75" x14ac:dyDescent="0.2">
      <c r="A1908" s="14"/>
      <c r="B1908" s="14"/>
      <c r="C1908" s="14"/>
      <c r="D1908" s="16"/>
      <c r="E1908" s="16"/>
      <c r="F1908" s="14"/>
      <c r="G1908" s="14"/>
      <c r="H1908" s="14"/>
      <c r="I1908" s="15"/>
      <c r="J1908" s="77"/>
      <c r="K1908" s="92"/>
    </row>
    <row r="1909" spans="1:11" ht="12.75" x14ac:dyDescent="0.2">
      <c r="A1909" s="14"/>
      <c r="B1909" s="14"/>
      <c r="C1909" s="14"/>
      <c r="D1909" s="16"/>
      <c r="E1909" s="16"/>
      <c r="F1909" s="14"/>
      <c r="G1909" s="14"/>
      <c r="H1909" s="14"/>
      <c r="I1909" s="15"/>
      <c r="J1909" s="77"/>
      <c r="K1909" s="92"/>
    </row>
    <row r="1910" spans="1:11" ht="12.75" x14ac:dyDescent="0.2">
      <c r="A1910" s="14"/>
      <c r="B1910" s="14"/>
      <c r="C1910" s="14"/>
      <c r="D1910" s="16"/>
      <c r="E1910" s="16"/>
      <c r="F1910" s="14"/>
      <c r="G1910" s="14"/>
      <c r="H1910" s="14"/>
      <c r="I1910" s="15"/>
      <c r="J1910" s="77"/>
      <c r="K1910" s="92"/>
    </row>
    <row r="1911" spans="1:11" ht="12.75" x14ac:dyDescent="0.2">
      <c r="A1911" s="14"/>
      <c r="B1911" s="14"/>
      <c r="C1911" s="14"/>
      <c r="D1911" s="16"/>
      <c r="E1911" s="16"/>
      <c r="F1911" s="14"/>
      <c r="G1911" s="14"/>
      <c r="H1911" s="14"/>
      <c r="I1911" s="15"/>
      <c r="J1911" s="77"/>
      <c r="K1911" s="92"/>
    </row>
    <row r="1912" spans="1:11" ht="12.75" x14ac:dyDescent="0.2">
      <c r="A1912" s="14"/>
      <c r="B1912" s="14"/>
      <c r="C1912" s="14"/>
      <c r="D1912" s="16"/>
      <c r="E1912" s="16"/>
      <c r="F1912" s="14"/>
      <c r="G1912" s="14"/>
      <c r="H1912" s="14"/>
      <c r="I1912" s="15"/>
      <c r="J1912" s="77"/>
      <c r="K1912" s="92"/>
    </row>
    <row r="1913" spans="1:11" ht="12.75" x14ac:dyDescent="0.2">
      <c r="A1913" s="14"/>
      <c r="B1913" s="14"/>
      <c r="C1913" s="14"/>
      <c r="D1913" s="16"/>
      <c r="E1913" s="16"/>
      <c r="F1913" s="14"/>
      <c r="G1913" s="14"/>
      <c r="H1913" s="14"/>
      <c r="I1913" s="15"/>
      <c r="J1913" s="77"/>
      <c r="K1913" s="92"/>
    </row>
    <row r="1914" spans="1:11" ht="12.75" x14ac:dyDescent="0.2">
      <c r="A1914" s="14"/>
      <c r="B1914" s="14"/>
      <c r="C1914" s="14"/>
      <c r="D1914" s="16"/>
      <c r="E1914" s="16"/>
      <c r="F1914" s="14"/>
      <c r="G1914" s="14"/>
      <c r="H1914" s="14"/>
      <c r="I1914" s="15"/>
      <c r="J1914" s="77"/>
      <c r="K1914" s="92"/>
    </row>
    <row r="1915" spans="1:11" ht="12.75" x14ac:dyDescent="0.2">
      <c r="A1915" s="14"/>
      <c r="B1915" s="14"/>
      <c r="C1915" s="14"/>
      <c r="D1915" s="16"/>
      <c r="E1915" s="16"/>
      <c r="F1915" s="14"/>
      <c r="G1915" s="14"/>
      <c r="H1915" s="14"/>
      <c r="I1915" s="15"/>
      <c r="J1915" s="77"/>
      <c r="K1915" s="92"/>
    </row>
    <row r="1916" spans="1:11" ht="12.75" x14ac:dyDescent="0.2">
      <c r="A1916" s="14"/>
      <c r="B1916" s="14"/>
      <c r="C1916" s="14"/>
      <c r="D1916" s="16"/>
      <c r="E1916" s="16"/>
      <c r="F1916" s="14"/>
      <c r="G1916" s="14"/>
      <c r="H1916" s="14"/>
      <c r="I1916" s="15"/>
      <c r="J1916" s="77"/>
      <c r="K1916" s="92"/>
    </row>
    <row r="1917" spans="1:11" ht="12.75" x14ac:dyDescent="0.2">
      <c r="A1917" s="14"/>
      <c r="B1917" s="14"/>
      <c r="C1917" s="14"/>
      <c r="D1917" s="16"/>
      <c r="E1917" s="16"/>
      <c r="F1917" s="14"/>
      <c r="G1917" s="14"/>
      <c r="H1917" s="14"/>
      <c r="I1917" s="15"/>
      <c r="J1917" s="77"/>
      <c r="K1917" s="92"/>
    </row>
    <row r="1918" spans="1:11" ht="12.75" x14ac:dyDescent="0.2">
      <c r="A1918" s="14"/>
      <c r="B1918" s="14"/>
      <c r="C1918" s="14"/>
      <c r="D1918" s="16"/>
      <c r="E1918" s="16"/>
      <c r="F1918" s="14"/>
      <c r="G1918" s="14"/>
      <c r="H1918" s="14"/>
      <c r="I1918" s="15"/>
      <c r="J1918" s="77"/>
      <c r="K1918" s="92"/>
    </row>
    <row r="1919" spans="1:11" ht="12.75" x14ac:dyDescent="0.2">
      <c r="A1919" s="14"/>
      <c r="B1919" s="14"/>
      <c r="C1919" s="14"/>
      <c r="D1919" s="16"/>
      <c r="E1919" s="16"/>
      <c r="F1919" s="14"/>
      <c r="G1919" s="14"/>
      <c r="H1919" s="14"/>
      <c r="I1919" s="15"/>
      <c r="J1919" s="77"/>
      <c r="K1919" s="92"/>
    </row>
    <row r="1920" spans="1:11" ht="12.75" x14ac:dyDescent="0.2">
      <c r="A1920" s="14"/>
      <c r="B1920" s="14"/>
      <c r="C1920" s="14"/>
      <c r="D1920" s="16"/>
      <c r="E1920" s="16"/>
      <c r="F1920" s="14"/>
      <c r="G1920" s="14"/>
      <c r="H1920" s="14"/>
      <c r="I1920" s="15"/>
      <c r="J1920" s="77"/>
      <c r="K1920" s="92"/>
    </row>
    <row r="1921" spans="1:11" ht="12.75" x14ac:dyDescent="0.2">
      <c r="A1921" s="14"/>
      <c r="B1921" s="14"/>
      <c r="C1921" s="14"/>
      <c r="D1921" s="16"/>
      <c r="E1921" s="16"/>
      <c r="F1921" s="14"/>
      <c r="G1921" s="14"/>
      <c r="H1921" s="14"/>
      <c r="I1921" s="15"/>
      <c r="J1921" s="77"/>
      <c r="K1921" s="92"/>
    </row>
    <row r="1922" spans="1:11" ht="12.75" x14ac:dyDescent="0.2">
      <c r="A1922" s="14"/>
      <c r="B1922" s="14"/>
      <c r="C1922" s="14"/>
      <c r="D1922" s="16"/>
      <c r="E1922" s="16"/>
      <c r="F1922" s="14"/>
      <c r="G1922" s="14"/>
      <c r="H1922" s="14"/>
      <c r="I1922" s="15"/>
      <c r="J1922" s="77"/>
      <c r="K1922" s="92"/>
    </row>
    <row r="1923" spans="1:11" ht="12.75" x14ac:dyDescent="0.2">
      <c r="A1923" s="14"/>
      <c r="B1923" s="14"/>
      <c r="C1923" s="14"/>
      <c r="D1923" s="16"/>
      <c r="E1923" s="16"/>
      <c r="F1923" s="14"/>
      <c r="G1923" s="14"/>
      <c r="H1923" s="14"/>
      <c r="I1923" s="15"/>
      <c r="J1923" s="77"/>
      <c r="K1923" s="92"/>
    </row>
    <row r="1924" spans="1:11" ht="12.75" x14ac:dyDescent="0.2">
      <c r="A1924" s="14"/>
      <c r="B1924" s="14"/>
      <c r="C1924" s="14"/>
      <c r="D1924" s="16"/>
      <c r="E1924" s="16"/>
      <c r="F1924" s="14"/>
      <c r="G1924" s="14"/>
      <c r="H1924" s="14"/>
      <c r="I1924" s="15"/>
      <c r="J1924" s="77"/>
      <c r="K1924" s="92"/>
    </row>
    <row r="1925" spans="1:11" ht="12.75" x14ac:dyDescent="0.2">
      <c r="A1925" s="14"/>
      <c r="B1925" s="14"/>
      <c r="C1925" s="14"/>
      <c r="D1925" s="16"/>
      <c r="E1925" s="16"/>
      <c r="F1925" s="14"/>
      <c r="G1925" s="14"/>
      <c r="H1925" s="14"/>
      <c r="I1925" s="15"/>
      <c r="J1925" s="77"/>
      <c r="K1925" s="92"/>
    </row>
    <row r="1926" spans="1:11" ht="12.75" x14ac:dyDescent="0.2">
      <c r="A1926" s="14"/>
      <c r="B1926" s="14"/>
      <c r="C1926" s="14"/>
      <c r="D1926" s="16"/>
      <c r="E1926" s="16"/>
      <c r="F1926" s="14"/>
      <c r="G1926" s="14"/>
      <c r="H1926" s="14"/>
      <c r="I1926" s="15"/>
      <c r="J1926" s="77"/>
      <c r="K1926" s="92"/>
    </row>
    <row r="1927" spans="1:11" ht="12.75" x14ac:dyDescent="0.2">
      <c r="A1927" s="14"/>
      <c r="B1927" s="14"/>
      <c r="C1927" s="14"/>
      <c r="D1927" s="16"/>
      <c r="E1927" s="16"/>
      <c r="F1927" s="14"/>
      <c r="G1927" s="14"/>
      <c r="H1927" s="14"/>
      <c r="I1927" s="15"/>
      <c r="J1927" s="77"/>
      <c r="K1927" s="92"/>
    </row>
    <row r="1928" spans="1:11" ht="12.75" x14ac:dyDescent="0.2">
      <c r="A1928" s="14"/>
      <c r="B1928" s="14"/>
      <c r="C1928" s="14"/>
      <c r="D1928" s="16"/>
      <c r="E1928" s="16"/>
      <c r="F1928" s="14"/>
      <c r="G1928" s="14"/>
      <c r="H1928" s="14"/>
      <c r="I1928" s="15"/>
      <c r="J1928" s="77"/>
      <c r="K1928" s="92"/>
    </row>
    <row r="1929" spans="1:11" ht="12.75" x14ac:dyDescent="0.2">
      <c r="A1929" s="14"/>
      <c r="B1929" s="14"/>
      <c r="C1929" s="14"/>
      <c r="D1929" s="16"/>
      <c r="E1929" s="16"/>
      <c r="F1929" s="14"/>
      <c r="G1929" s="14"/>
      <c r="H1929" s="14"/>
      <c r="I1929" s="15"/>
      <c r="J1929" s="77"/>
      <c r="K1929" s="92"/>
    </row>
    <row r="1930" spans="1:11" ht="12.75" x14ac:dyDescent="0.2">
      <c r="A1930" s="14"/>
      <c r="B1930" s="14"/>
      <c r="C1930" s="14"/>
      <c r="D1930" s="16"/>
      <c r="E1930" s="16"/>
      <c r="F1930" s="14"/>
      <c r="G1930" s="14"/>
      <c r="H1930" s="14"/>
      <c r="I1930" s="15"/>
      <c r="J1930" s="77"/>
      <c r="K1930" s="92"/>
    </row>
    <row r="1931" spans="1:11" ht="12.75" x14ac:dyDescent="0.2">
      <c r="A1931" s="14"/>
      <c r="B1931" s="14"/>
      <c r="C1931" s="14"/>
      <c r="D1931" s="16"/>
      <c r="E1931" s="16"/>
      <c r="F1931" s="14"/>
      <c r="G1931" s="14"/>
      <c r="H1931" s="14"/>
      <c r="I1931" s="15"/>
      <c r="J1931" s="77"/>
      <c r="K1931" s="92"/>
    </row>
    <row r="1932" spans="1:11" ht="12.75" x14ac:dyDescent="0.2">
      <c r="A1932" s="14"/>
      <c r="B1932" s="14"/>
      <c r="C1932" s="14"/>
      <c r="D1932" s="16"/>
      <c r="E1932" s="16"/>
      <c r="F1932" s="14"/>
      <c r="G1932" s="14"/>
      <c r="H1932" s="14"/>
      <c r="I1932" s="15"/>
      <c r="J1932" s="77"/>
      <c r="K1932" s="92"/>
    </row>
    <row r="1933" spans="1:11" ht="12.75" x14ac:dyDescent="0.2">
      <c r="A1933" s="14"/>
      <c r="B1933" s="14"/>
      <c r="C1933" s="14"/>
      <c r="D1933" s="16"/>
      <c r="E1933" s="16"/>
      <c r="F1933" s="14"/>
      <c r="G1933" s="14"/>
      <c r="H1933" s="14"/>
      <c r="I1933" s="15"/>
      <c r="J1933" s="77"/>
      <c r="K1933" s="92"/>
    </row>
    <row r="1934" spans="1:11" ht="12.75" x14ac:dyDescent="0.2">
      <c r="A1934" s="14"/>
      <c r="B1934" s="14"/>
      <c r="C1934" s="14"/>
      <c r="D1934" s="16"/>
      <c r="E1934" s="16"/>
      <c r="F1934" s="14"/>
      <c r="G1934" s="14"/>
      <c r="H1934" s="14"/>
      <c r="I1934" s="15"/>
      <c r="J1934" s="77"/>
      <c r="K1934" s="92"/>
    </row>
    <row r="1935" spans="1:11" ht="12.75" x14ac:dyDescent="0.2">
      <c r="A1935" s="14"/>
      <c r="B1935" s="14"/>
      <c r="C1935" s="14"/>
      <c r="D1935" s="16"/>
      <c r="E1935" s="16"/>
      <c r="F1935" s="14"/>
      <c r="G1935" s="14"/>
      <c r="H1935" s="14"/>
      <c r="I1935" s="15"/>
      <c r="J1935" s="77"/>
      <c r="K1935" s="92"/>
    </row>
    <row r="1936" spans="1:11" ht="12.75" x14ac:dyDescent="0.2">
      <c r="A1936" s="14"/>
      <c r="B1936" s="14"/>
      <c r="C1936" s="14"/>
      <c r="D1936" s="16"/>
      <c r="E1936" s="16"/>
      <c r="F1936" s="14"/>
      <c r="G1936" s="14"/>
      <c r="H1936" s="14"/>
      <c r="I1936" s="15"/>
      <c r="J1936" s="77"/>
      <c r="K1936" s="92"/>
    </row>
    <row r="1937" spans="1:11" ht="12.75" x14ac:dyDescent="0.2">
      <c r="A1937" s="14"/>
      <c r="B1937" s="14"/>
      <c r="C1937" s="14"/>
      <c r="D1937" s="16"/>
      <c r="E1937" s="16"/>
      <c r="F1937" s="14"/>
      <c r="G1937" s="14"/>
      <c r="H1937" s="14"/>
      <c r="I1937" s="15"/>
      <c r="J1937" s="77"/>
      <c r="K1937" s="92"/>
    </row>
    <row r="1938" spans="1:11" ht="12.75" x14ac:dyDescent="0.2">
      <c r="A1938" s="14"/>
      <c r="B1938" s="14"/>
      <c r="C1938" s="14"/>
      <c r="D1938" s="16"/>
      <c r="E1938" s="16"/>
      <c r="F1938" s="14"/>
      <c r="G1938" s="14"/>
      <c r="H1938" s="14"/>
      <c r="I1938" s="15"/>
      <c r="J1938" s="77"/>
      <c r="K1938" s="92"/>
    </row>
    <row r="1939" spans="1:11" ht="12.75" x14ac:dyDescent="0.2">
      <c r="A1939" s="14"/>
      <c r="B1939" s="14"/>
      <c r="C1939" s="14"/>
      <c r="D1939" s="16"/>
      <c r="E1939" s="16"/>
      <c r="F1939" s="14"/>
      <c r="G1939" s="14"/>
      <c r="H1939" s="14"/>
      <c r="I1939" s="15"/>
      <c r="J1939" s="77"/>
      <c r="K1939" s="92"/>
    </row>
    <row r="1940" spans="1:11" ht="12.75" x14ac:dyDescent="0.2">
      <c r="A1940" s="14"/>
      <c r="B1940" s="14"/>
      <c r="C1940" s="14"/>
      <c r="D1940" s="16"/>
      <c r="E1940" s="16"/>
      <c r="F1940" s="14"/>
      <c r="G1940" s="14"/>
      <c r="H1940" s="14"/>
      <c r="I1940" s="15"/>
      <c r="J1940" s="77"/>
      <c r="K1940" s="92"/>
    </row>
    <row r="1941" spans="1:11" ht="12.75" x14ac:dyDescent="0.2">
      <c r="A1941" s="14"/>
      <c r="B1941" s="14"/>
      <c r="C1941" s="14"/>
      <c r="D1941" s="16"/>
      <c r="E1941" s="16"/>
      <c r="F1941" s="14"/>
      <c r="G1941" s="14"/>
      <c r="H1941" s="14"/>
      <c r="I1941" s="15"/>
      <c r="J1941" s="77"/>
      <c r="K1941" s="92"/>
    </row>
    <row r="1942" spans="1:11" ht="12.75" x14ac:dyDescent="0.2">
      <c r="A1942" s="14"/>
      <c r="B1942" s="14"/>
      <c r="C1942" s="14"/>
      <c r="D1942" s="16"/>
      <c r="E1942" s="16"/>
      <c r="F1942" s="14"/>
      <c r="G1942" s="14"/>
      <c r="H1942" s="14"/>
      <c r="I1942" s="15"/>
      <c r="J1942" s="77"/>
      <c r="K1942" s="92"/>
    </row>
    <row r="1943" spans="1:11" ht="12.75" x14ac:dyDescent="0.2">
      <c r="A1943" s="14"/>
      <c r="B1943" s="14"/>
      <c r="C1943" s="14"/>
      <c r="D1943" s="16"/>
      <c r="E1943" s="16"/>
      <c r="F1943" s="14"/>
      <c r="G1943" s="14"/>
      <c r="H1943" s="14"/>
      <c r="I1943" s="15"/>
      <c r="J1943" s="77"/>
      <c r="K1943" s="92"/>
    </row>
    <row r="1944" spans="1:11" ht="12.75" x14ac:dyDescent="0.2">
      <c r="A1944" s="14"/>
      <c r="B1944" s="14"/>
      <c r="C1944" s="14"/>
      <c r="D1944" s="16"/>
      <c r="E1944" s="16"/>
      <c r="F1944" s="14"/>
      <c r="G1944" s="14"/>
      <c r="H1944" s="14"/>
      <c r="I1944" s="15"/>
      <c r="J1944" s="77"/>
      <c r="K1944" s="92"/>
    </row>
    <row r="1945" spans="1:11" ht="12.75" x14ac:dyDescent="0.2">
      <c r="A1945" s="14"/>
      <c r="B1945" s="14"/>
      <c r="C1945" s="14"/>
      <c r="D1945" s="16"/>
      <c r="E1945" s="16"/>
      <c r="F1945" s="14"/>
      <c r="G1945" s="14"/>
      <c r="H1945" s="14"/>
      <c r="I1945" s="15"/>
      <c r="J1945" s="77"/>
      <c r="K1945" s="92"/>
    </row>
    <row r="1946" spans="1:11" ht="12.75" x14ac:dyDescent="0.2">
      <c r="A1946" s="14"/>
      <c r="B1946" s="14"/>
      <c r="C1946" s="14"/>
      <c r="D1946" s="16"/>
      <c r="E1946" s="16"/>
      <c r="F1946" s="14"/>
      <c r="G1946" s="14"/>
      <c r="H1946" s="14"/>
      <c r="I1946" s="15"/>
      <c r="J1946" s="77"/>
      <c r="K1946" s="92"/>
    </row>
    <row r="1947" spans="1:11" ht="12.75" x14ac:dyDescent="0.2">
      <c r="A1947" s="14"/>
      <c r="B1947" s="14"/>
      <c r="C1947" s="14"/>
      <c r="D1947" s="16"/>
      <c r="E1947" s="16"/>
      <c r="F1947" s="14"/>
      <c r="G1947" s="14"/>
      <c r="H1947" s="14"/>
      <c r="I1947" s="15"/>
      <c r="J1947" s="77"/>
      <c r="K1947" s="92"/>
    </row>
    <row r="1948" spans="1:11" ht="12.75" x14ac:dyDescent="0.2">
      <c r="A1948" s="14"/>
      <c r="B1948" s="14"/>
      <c r="C1948" s="14"/>
      <c r="D1948" s="16"/>
      <c r="E1948" s="16"/>
      <c r="F1948" s="14"/>
      <c r="G1948" s="14"/>
      <c r="H1948" s="14"/>
      <c r="I1948" s="15"/>
      <c r="J1948" s="77"/>
      <c r="K1948" s="92"/>
    </row>
    <row r="1949" spans="1:11" ht="12.75" x14ac:dyDescent="0.2">
      <c r="A1949" s="14"/>
      <c r="B1949" s="14"/>
      <c r="C1949" s="14"/>
      <c r="D1949" s="16"/>
      <c r="E1949" s="16"/>
      <c r="F1949" s="14"/>
      <c r="G1949" s="14"/>
      <c r="H1949" s="14"/>
      <c r="I1949" s="15"/>
      <c r="J1949" s="77"/>
      <c r="K1949" s="92"/>
    </row>
    <row r="1950" spans="1:11" ht="12.75" x14ac:dyDescent="0.2">
      <c r="A1950" s="14"/>
      <c r="B1950" s="14"/>
      <c r="C1950" s="14"/>
      <c r="D1950" s="16"/>
      <c r="E1950" s="16"/>
      <c r="F1950" s="14"/>
      <c r="G1950" s="14"/>
      <c r="H1950" s="14"/>
      <c r="I1950" s="15"/>
      <c r="J1950" s="77"/>
      <c r="K1950" s="92"/>
    </row>
    <row r="1951" spans="1:11" ht="12.75" x14ac:dyDescent="0.2">
      <c r="A1951" s="14"/>
      <c r="B1951" s="14"/>
      <c r="C1951" s="14"/>
      <c r="D1951" s="16"/>
      <c r="E1951" s="16"/>
      <c r="F1951" s="14"/>
      <c r="G1951" s="14"/>
      <c r="H1951" s="14"/>
      <c r="I1951" s="15"/>
      <c r="J1951" s="77"/>
      <c r="K1951" s="92"/>
    </row>
    <row r="1952" spans="1:11" ht="12.75" x14ac:dyDescent="0.2">
      <c r="A1952" s="14"/>
      <c r="B1952" s="14"/>
      <c r="C1952" s="14"/>
      <c r="D1952" s="16"/>
      <c r="E1952" s="16"/>
      <c r="F1952" s="14"/>
      <c r="G1952" s="14"/>
      <c r="H1952" s="14"/>
      <c r="I1952" s="15"/>
      <c r="J1952" s="77"/>
      <c r="K1952" s="92"/>
    </row>
    <row r="1953" spans="1:11" ht="12.75" x14ac:dyDescent="0.2">
      <c r="A1953" s="14"/>
      <c r="B1953" s="14"/>
      <c r="C1953" s="14"/>
      <c r="D1953" s="16"/>
      <c r="E1953" s="16"/>
      <c r="F1953" s="14"/>
      <c r="G1953" s="14"/>
      <c r="H1953" s="14"/>
      <c r="I1953" s="15"/>
      <c r="J1953" s="77"/>
      <c r="K1953" s="92"/>
    </row>
    <row r="1954" spans="1:11" ht="12.75" x14ac:dyDescent="0.2">
      <c r="A1954" s="14"/>
      <c r="B1954" s="14"/>
      <c r="C1954" s="14"/>
      <c r="D1954" s="16"/>
      <c r="E1954" s="16"/>
      <c r="F1954" s="14"/>
      <c r="G1954" s="14"/>
      <c r="H1954" s="14"/>
      <c r="I1954" s="15"/>
      <c r="J1954" s="77"/>
      <c r="K1954" s="92"/>
    </row>
    <row r="1955" spans="1:11" ht="12.75" x14ac:dyDescent="0.2">
      <c r="A1955" s="14"/>
      <c r="B1955" s="14"/>
      <c r="C1955" s="14"/>
      <c r="D1955" s="16"/>
      <c r="E1955" s="16"/>
      <c r="F1955" s="14"/>
      <c r="G1955" s="14"/>
      <c r="H1955" s="14"/>
      <c r="I1955" s="15"/>
      <c r="J1955" s="77"/>
      <c r="K1955" s="92"/>
    </row>
    <row r="1956" spans="1:11" ht="12.75" x14ac:dyDescent="0.2">
      <c r="A1956" s="14"/>
      <c r="B1956" s="14"/>
      <c r="C1956" s="14"/>
      <c r="D1956" s="16"/>
      <c r="E1956" s="16"/>
      <c r="F1956" s="14"/>
      <c r="G1956" s="14"/>
      <c r="H1956" s="14"/>
      <c r="I1956" s="15"/>
      <c r="J1956" s="77"/>
      <c r="K1956" s="92"/>
    </row>
    <row r="1957" spans="1:11" ht="12.75" x14ac:dyDescent="0.2">
      <c r="A1957" s="14"/>
      <c r="B1957" s="14"/>
      <c r="C1957" s="14"/>
      <c r="D1957" s="16"/>
      <c r="E1957" s="16"/>
      <c r="F1957" s="14"/>
      <c r="G1957" s="14"/>
      <c r="H1957" s="14"/>
      <c r="I1957" s="15"/>
      <c r="J1957" s="77"/>
      <c r="K1957" s="92"/>
    </row>
    <row r="1958" spans="1:11" ht="12.75" x14ac:dyDescent="0.2">
      <c r="A1958" s="14"/>
      <c r="B1958" s="14"/>
      <c r="C1958" s="14"/>
      <c r="D1958" s="16"/>
      <c r="E1958" s="16"/>
      <c r="F1958" s="14"/>
      <c r="G1958" s="14"/>
      <c r="H1958" s="14"/>
      <c r="I1958" s="15"/>
      <c r="J1958" s="77"/>
      <c r="K1958" s="92"/>
    </row>
    <row r="1959" spans="1:11" ht="12.75" x14ac:dyDescent="0.2">
      <c r="A1959" s="14"/>
      <c r="B1959" s="14"/>
      <c r="C1959" s="14"/>
      <c r="D1959" s="16"/>
      <c r="E1959" s="16"/>
      <c r="F1959" s="14"/>
      <c r="G1959" s="14"/>
      <c r="H1959" s="14"/>
      <c r="I1959" s="15"/>
      <c r="J1959" s="77"/>
      <c r="K1959" s="92"/>
    </row>
    <row r="1960" spans="1:11" ht="12.75" x14ac:dyDescent="0.2">
      <c r="A1960" s="14"/>
      <c r="B1960" s="14"/>
      <c r="C1960" s="14"/>
      <c r="D1960" s="16"/>
      <c r="E1960" s="16"/>
      <c r="F1960" s="14"/>
      <c r="G1960" s="14"/>
      <c r="H1960" s="14"/>
      <c r="I1960" s="15"/>
      <c r="J1960" s="77"/>
      <c r="K1960" s="92"/>
    </row>
    <row r="1961" spans="1:11" ht="12.75" x14ac:dyDescent="0.2">
      <c r="A1961" s="14"/>
      <c r="B1961" s="14"/>
      <c r="C1961" s="14"/>
      <c r="D1961" s="16"/>
      <c r="E1961" s="16"/>
      <c r="F1961" s="14"/>
      <c r="G1961" s="14"/>
      <c r="H1961" s="14"/>
      <c r="I1961" s="15"/>
      <c r="J1961" s="77"/>
      <c r="K1961" s="92"/>
    </row>
    <row r="1962" spans="1:11" ht="12.75" x14ac:dyDescent="0.2">
      <c r="A1962" s="14"/>
      <c r="B1962" s="14"/>
      <c r="C1962" s="14"/>
      <c r="D1962" s="16"/>
      <c r="E1962" s="16"/>
      <c r="F1962" s="14"/>
      <c r="G1962" s="14"/>
      <c r="H1962" s="14"/>
      <c r="I1962" s="15"/>
      <c r="J1962" s="77"/>
      <c r="K1962" s="92"/>
    </row>
    <row r="1963" spans="1:11" ht="12.75" x14ac:dyDescent="0.2">
      <c r="A1963" s="14"/>
      <c r="B1963" s="14"/>
      <c r="C1963" s="14"/>
      <c r="D1963" s="16"/>
      <c r="E1963" s="16"/>
      <c r="F1963" s="14"/>
      <c r="G1963" s="14"/>
      <c r="H1963" s="14"/>
      <c r="I1963" s="15"/>
      <c r="J1963" s="77"/>
      <c r="K1963" s="92"/>
    </row>
    <row r="1964" spans="1:11" ht="12.75" x14ac:dyDescent="0.2">
      <c r="A1964" s="14"/>
      <c r="B1964" s="14"/>
      <c r="C1964" s="14"/>
      <c r="D1964" s="16"/>
      <c r="E1964" s="16"/>
      <c r="F1964" s="14"/>
      <c r="G1964" s="14"/>
      <c r="H1964" s="14"/>
      <c r="I1964" s="15"/>
      <c r="J1964" s="77"/>
      <c r="K1964" s="92"/>
    </row>
    <row r="1965" spans="1:11" ht="12.75" x14ac:dyDescent="0.2">
      <c r="A1965" s="14"/>
      <c r="B1965" s="14"/>
      <c r="C1965" s="14"/>
      <c r="D1965" s="16"/>
      <c r="E1965" s="16"/>
      <c r="F1965" s="14"/>
      <c r="G1965" s="14"/>
      <c r="H1965" s="14"/>
      <c r="I1965" s="15"/>
      <c r="J1965" s="77"/>
      <c r="K1965" s="92"/>
    </row>
    <row r="1966" spans="1:11" ht="12.75" x14ac:dyDescent="0.2">
      <c r="A1966" s="14"/>
      <c r="B1966" s="14"/>
      <c r="C1966" s="14"/>
      <c r="D1966" s="16"/>
      <c r="E1966" s="16"/>
      <c r="F1966" s="14"/>
      <c r="G1966" s="14"/>
      <c r="H1966" s="14"/>
      <c r="I1966" s="15"/>
      <c r="J1966" s="77"/>
      <c r="K1966" s="92"/>
    </row>
    <row r="1967" spans="1:11" ht="12.75" x14ac:dyDescent="0.2">
      <c r="A1967" s="14"/>
      <c r="B1967" s="14"/>
      <c r="C1967" s="14"/>
      <c r="D1967" s="16"/>
      <c r="E1967" s="16"/>
      <c r="F1967" s="14"/>
      <c r="G1967" s="14"/>
      <c r="H1967" s="14"/>
      <c r="I1967" s="15"/>
      <c r="J1967" s="77"/>
      <c r="K1967" s="92"/>
    </row>
    <row r="1968" spans="1:11" ht="12.75" x14ac:dyDescent="0.2">
      <c r="A1968" s="14"/>
      <c r="B1968" s="14"/>
      <c r="C1968" s="14"/>
      <c r="D1968" s="16"/>
      <c r="E1968" s="16"/>
      <c r="F1968" s="14"/>
      <c r="G1968" s="14"/>
      <c r="H1968" s="14"/>
      <c r="I1968" s="15"/>
      <c r="J1968" s="77"/>
      <c r="K1968" s="92"/>
    </row>
    <row r="1969" spans="1:11" ht="12.75" x14ac:dyDescent="0.2">
      <c r="A1969" s="14"/>
      <c r="B1969" s="14"/>
      <c r="C1969" s="14"/>
      <c r="D1969" s="16"/>
      <c r="E1969" s="16"/>
      <c r="F1969" s="14"/>
      <c r="G1969" s="14"/>
      <c r="H1969" s="14"/>
      <c r="I1969" s="15"/>
      <c r="J1969" s="77"/>
      <c r="K1969" s="92"/>
    </row>
    <row r="1970" spans="1:11" ht="12.75" x14ac:dyDescent="0.2">
      <c r="A1970" s="14"/>
      <c r="B1970" s="14"/>
      <c r="C1970" s="14"/>
      <c r="D1970" s="16"/>
      <c r="E1970" s="16"/>
      <c r="F1970" s="14"/>
      <c r="G1970" s="14"/>
      <c r="H1970" s="14"/>
      <c r="I1970" s="15"/>
      <c r="J1970" s="77"/>
      <c r="K1970" s="92"/>
    </row>
    <row r="1971" spans="1:11" ht="12.75" x14ac:dyDescent="0.2">
      <c r="A1971" s="14"/>
      <c r="B1971" s="14"/>
      <c r="C1971" s="14"/>
      <c r="D1971" s="16"/>
      <c r="E1971" s="16"/>
      <c r="F1971" s="14"/>
      <c r="G1971" s="14"/>
      <c r="H1971" s="14"/>
      <c r="I1971" s="15"/>
      <c r="J1971" s="77"/>
      <c r="K1971" s="92"/>
    </row>
    <row r="1972" spans="1:11" ht="12.75" x14ac:dyDescent="0.2">
      <c r="A1972" s="14"/>
      <c r="B1972" s="14"/>
      <c r="C1972" s="14"/>
      <c r="D1972" s="16"/>
      <c r="E1972" s="16"/>
      <c r="F1972" s="14"/>
      <c r="G1972" s="14"/>
      <c r="H1972" s="14"/>
      <c r="I1972" s="15"/>
      <c r="J1972" s="77"/>
      <c r="K1972" s="92"/>
    </row>
    <row r="1973" spans="1:11" ht="12.75" x14ac:dyDescent="0.2">
      <c r="A1973" s="14"/>
      <c r="B1973" s="14"/>
      <c r="C1973" s="14"/>
      <c r="D1973" s="16"/>
      <c r="E1973" s="16"/>
      <c r="F1973" s="14"/>
      <c r="G1973" s="14"/>
      <c r="H1973" s="14"/>
      <c r="I1973" s="15"/>
      <c r="J1973" s="77"/>
      <c r="K1973" s="92"/>
    </row>
    <row r="1974" spans="1:11" ht="12.75" x14ac:dyDescent="0.2">
      <c r="A1974" s="14"/>
      <c r="B1974" s="14"/>
      <c r="C1974" s="14"/>
      <c r="D1974" s="16"/>
      <c r="E1974" s="16"/>
      <c r="F1974" s="14"/>
      <c r="G1974" s="14"/>
      <c r="H1974" s="14"/>
      <c r="I1974" s="15"/>
      <c r="J1974" s="77"/>
      <c r="K1974" s="92"/>
    </row>
    <row r="1975" spans="1:11" ht="12.75" x14ac:dyDescent="0.2">
      <c r="A1975" s="14"/>
      <c r="B1975" s="14"/>
      <c r="C1975" s="14"/>
      <c r="D1975" s="16"/>
      <c r="E1975" s="16"/>
      <c r="F1975" s="14"/>
      <c r="G1975" s="14"/>
      <c r="H1975" s="14"/>
      <c r="I1975" s="15"/>
      <c r="J1975" s="77"/>
      <c r="K1975" s="92"/>
    </row>
    <row r="1976" spans="1:11" ht="12.75" x14ac:dyDescent="0.2">
      <c r="A1976" s="14"/>
      <c r="B1976" s="14"/>
      <c r="C1976" s="14"/>
      <c r="D1976" s="16"/>
      <c r="E1976" s="16"/>
      <c r="F1976" s="14"/>
      <c r="G1976" s="14"/>
      <c r="H1976" s="14"/>
      <c r="I1976" s="15"/>
      <c r="J1976" s="77"/>
      <c r="K1976" s="92"/>
    </row>
    <row r="1977" spans="1:11" ht="12.75" x14ac:dyDescent="0.2">
      <c r="A1977" s="14"/>
      <c r="B1977" s="14"/>
      <c r="C1977" s="14"/>
      <c r="D1977" s="16"/>
      <c r="E1977" s="16"/>
      <c r="F1977" s="14"/>
      <c r="G1977" s="14"/>
      <c r="H1977" s="14"/>
      <c r="I1977" s="15"/>
      <c r="J1977" s="77"/>
      <c r="K1977" s="92"/>
    </row>
    <row r="1978" spans="1:11" ht="12.75" x14ac:dyDescent="0.2">
      <c r="A1978" s="14"/>
      <c r="B1978" s="14"/>
      <c r="C1978" s="14"/>
      <c r="D1978" s="16"/>
      <c r="E1978" s="16"/>
      <c r="F1978" s="14"/>
      <c r="G1978" s="14"/>
      <c r="H1978" s="14"/>
      <c r="I1978" s="15"/>
      <c r="J1978" s="77"/>
      <c r="K1978" s="92"/>
    </row>
    <row r="1979" spans="1:11" ht="12.75" x14ac:dyDescent="0.2">
      <c r="A1979" s="14"/>
      <c r="B1979" s="14"/>
      <c r="C1979" s="14"/>
      <c r="D1979" s="16"/>
      <c r="E1979" s="16"/>
      <c r="F1979" s="14"/>
      <c r="G1979" s="14"/>
      <c r="H1979" s="14"/>
      <c r="I1979" s="15"/>
      <c r="J1979" s="77"/>
      <c r="K1979" s="92"/>
    </row>
    <row r="1980" spans="1:11" ht="12.75" x14ac:dyDescent="0.2">
      <c r="A1980" s="14"/>
      <c r="B1980" s="14"/>
      <c r="C1980" s="14"/>
      <c r="D1980" s="16"/>
      <c r="E1980" s="16"/>
      <c r="F1980" s="14"/>
      <c r="G1980" s="14"/>
      <c r="H1980" s="14"/>
      <c r="I1980" s="15"/>
      <c r="J1980" s="77"/>
      <c r="K1980" s="92"/>
    </row>
    <row r="1981" spans="1:11" ht="12.75" x14ac:dyDescent="0.2">
      <c r="A1981" s="14"/>
      <c r="B1981" s="14"/>
      <c r="C1981" s="14"/>
      <c r="D1981" s="16"/>
      <c r="E1981" s="16"/>
      <c r="F1981" s="14"/>
      <c r="G1981" s="14"/>
      <c r="H1981" s="14"/>
      <c r="I1981" s="15"/>
      <c r="J1981" s="77"/>
      <c r="K1981" s="92"/>
    </row>
    <row r="1982" spans="1:11" ht="12.75" x14ac:dyDescent="0.2">
      <c r="A1982" s="14"/>
      <c r="B1982" s="14"/>
      <c r="C1982" s="14"/>
      <c r="D1982" s="16"/>
      <c r="E1982" s="16"/>
      <c r="F1982" s="14"/>
      <c r="G1982" s="14"/>
      <c r="H1982" s="14"/>
      <c r="I1982" s="15"/>
      <c r="J1982" s="77"/>
      <c r="K1982" s="92"/>
    </row>
    <row r="1983" spans="1:11" ht="12.75" x14ac:dyDescent="0.2">
      <c r="A1983" s="14"/>
      <c r="B1983" s="14"/>
      <c r="C1983" s="14"/>
      <c r="D1983" s="16"/>
      <c r="E1983" s="16"/>
      <c r="F1983" s="14"/>
      <c r="G1983" s="14"/>
      <c r="H1983" s="14"/>
      <c r="I1983" s="15"/>
      <c r="J1983" s="77"/>
      <c r="K1983" s="92"/>
    </row>
    <row r="1984" spans="1:11" ht="12.75" x14ac:dyDescent="0.2">
      <c r="A1984" s="14"/>
      <c r="B1984" s="14"/>
      <c r="C1984" s="14"/>
      <c r="D1984" s="16"/>
      <c r="E1984" s="16"/>
      <c r="F1984" s="14"/>
      <c r="G1984" s="14"/>
      <c r="H1984" s="14"/>
      <c r="I1984" s="15"/>
      <c r="J1984" s="77"/>
      <c r="K1984" s="92"/>
    </row>
    <row r="1985" spans="1:11" ht="12.75" x14ac:dyDescent="0.2">
      <c r="A1985" s="14"/>
      <c r="B1985" s="14"/>
      <c r="C1985" s="14"/>
      <c r="D1985" s="16"/>
      <c r="E1985" s="16"/>
      <c r="F1985" s="14"/>
      <c r="G1985" s="14"/>
      <c r="H1985" s="14"/>
      <c r="I1985" s="15"/>
      <c r="J1985" s="77"/>
      <c r="K1985" s="92"/>
    </row>
    <row r="1986" spans="1:11" ht="12.75" x14ac:dyDescent="0.2">
      <c r="A1986" s="14"/>
      <c r="B1986" s="14"/>
      <c r="C1986" s="14"/>
      <c r="D1986" s="16"/>
      <c r="E1986" s="16"/>
      <c r="F1986" s="14"/>
      <c r="G1986" s="14"/>
      <c r="H1986" s="14"/>
      <c r="I1986" s="15"/>
      <c r="J1986" s="77"/>
      <c r="K1986" s="92"/>
    </row>
    <row r="1987" spans="1:11" ht="12.75" x14ac:dyDescent="0.2">
      <c r="A1987" s="14"/>
      <c r="B1987" s="14"/>
      <c r="C1987" s="14"/>
      <c r="D1987" s="16"/>
      <c r="E1987" s="16"/>
      <c r="F1987" s="14"/>
      <c r="G1987" s="14"/>
      <c r="H1987" s="14"/>
      <c r="I1987" s="15"/>
      <c r="J1987" s="77"/>
      <c r="K1987" s="92"/>
    </row>
    <row r="1988" spans="1:11" ht="12.75" x14ac:dyDescent="0.2">
      <c r="A1988" s="14"/>
      <c r="B1988" s="14"/>
      <c r="C1988" s="14"/>
      <c r="D1988" s="16"/>
      <c r="E1988" s="16"/>
      <c r="F1988" s="14"/>
      <c r="G1988" s="14"/>
      <c r="H1988" s="14"/>
      <c r="I1988" s="15"/>
      <c r="J1988" s="77"/>
      <c r="K1988" s="92"/>
    </row>
    <row r="1989" spans="1:11" ht="12.75" x14ac:dyDescent="0.2">
      <c r="A1989" s="14"/>
      <c r="B1989" s="14"/>
      <c r="C1989" s="14"/>
      <c r="D1989" s="16"/>
      <c r="E1989" s="16"/>
      <c r="F1989" s="14"/>
      <c r="G1989" s="14"/>
      <c r="H1989" s="14"/>
      <c r="I1989" s="15"/>
      <c r="J1989" s="77"/>
      <c r="K1989" s="92"/>
    </row>
    <row r="1990" spans="1:11" ht="12.75" x14ac:dyDescent="0.2">
      <c r="A1990" s="14"/>
      <c r="B1990" s="14"/>
      <c r="C1990" s="14"/>
      <c r="D1990" s="16"/>
      <c r="E1990" s="16"/>
      <c r="F1990" s="14"/>
      <c r="G1990" s="14"/>
      <c r="H1990" s="14"/>
      <c r="I1990" s="15"/>
      <c r="J1990" s="77"/>
      <c r="K1990" s="92"/>
    </row>
    <row r="1991" spans="1:11" ht="12.75" x14ac:dyDescent="0.2">
      <c r="A1991" s="14"/>
      <c r="B1991" s="14"/>
      <c r="C1991" s="14"/>
      <c r="D1991" s="16"/>
      <c r="E1991" s="16"/>
      <c r="F1991" s="14"/>
      <c r="G1991" s="14"/>
      <c r="H1991" s="14"/>
      <c r="I1991" s="15"/>
      <c r="J1991" s="77"/>
      <c r="K1991" s="92"/>
    </row>
    <row r="1992" spans="1:11" ht="12.75" x14ac:dyDescent="0.2">
      <c r="A1992" s="14"/>
      <c r="B1992" s="14"/>
      <c r="C1992" s="14"/>
      <c r="D1992" s="16"/>
      <c r="E1992" s="16"/>
      <c r="F1992" s="14"/>
      <c r="G1992" s="14"/>
      <c r="H1992" s="14"/>
      <c r="I1992" s="15"/>
      <c r="J1992" s="77"/>
      <c r="K1992" s="92"/>
    </row>
    <row r="1993" spans="1:11" ht="12.75" x14ac:dyDescent="0.2">
      <c r="A1993" s="14"/>
      <c r="B1993" s="14"/>
      <c r="C1993" s="14"/>
      <c r="D1993" s="16"/>
      <c r="E1993" s="16"/>
      <c r="F1993" s="14"/>
      <c r="G1993" s="14"/>
      <c r="H1993" s="14"/>
      <c r="I1993" s="15"/>
      <c r="J1993" s="77"/>
      <c r="K1993" s="92"/>
    </row>
    <row r="1994" spans="1:11" ht="12.75" x14ac:dyDescent="0.2">
      <c r="A1994" s="14"/>
      <c r="B1994" s="14"/>
      <c r="C1994" s="14"/>
      <c r="D1994" s="16"/>
      <c r="E1994" s="16"/>
      <c r="F1994" s="14"/>
      <c r="G1994" s="14"/>
      <c r="H1994" s="14"/>
      <c r="I1994" s="15"/>
      <c r="J1994" s="77"/>
      <c r="K1994" s="92"/>
    </row>
    <row r="1995" spans="1:11" ht="12.75" x14ac:dyDescent="0.2">
      <c r="A1995" s="14"/>
      <c r="B1995" s="14"/>
      <c r="C1995" s="14"/>
      <c r="D1995" s="16"/>
      <c r="E1995" s="16"/>
      <c r="F1995" s="14"/>
      <c r="G1995" s="14"/>
      <c r="H1995" s="14"/>
      <c r="I1995" s="15"/>
      <c r="J1995" s="77"/>
      <c r="K1995" s="92"/>
    </row>
    <row r="1996" spans="1:11" ht="12.75" x14ac:dyDescent="0.2">
      <c r="A1996" s="14"/>
      <c r="B1996" s="14"/>
      <c r="C1996" s="14"/>
      <c r="D1996" s="16"/>
      <c r="E1996" s="16"/>
      <c r="F1996" s="14"/>
      <c r="G1996" s="14"/>
      <c r="H1996" s="14"/>
      <c r="I1996" s="15"/>
      <c r="J1996" s="77"/>
      <c r="K1996" s="92"/>
    </row>
    <row r="1997" spans="1:11" ht="12.75" x14ac:dyDescent="0.2">
      <c r="A1997" s="14"/>
      <c r="B1997" s="14"/>
      <c r="C1997" s="14"/>
      <c r="D1997" s="16"/>
      <c r="E1997" s="16"/>
      <c r="F1997" s="14"/>
      <c r="G1997" s="14"/>
      <c r="H1997" s="14"/>
      <c r="I1997" s="15"/>
      <c r="J1997" s="77"/>
      <c r="K1997" s="92"/>
    </row>
    <row r="1998" spans="1:11" ht="12.75" x14ac:dyDescent="0.2">
      <c r="A1998" s="14"/>
      <c r="B1998" s="14"/>
      <c r="C1998" s="14"/>
      <c r="D1998" s="16"/>
      <c r="E1998" s="16"/>
      <c r="F1998" s="14"/>
      <c r="G1998" s="14"/>
      <c r="H1998" s="14"/>
      <c r="I1998" s="15"/>
      <c r="J1998" s="77"/>
      <c r="K1998" s="92"/>
    </row>
    <row r="1999" spans="1:11" ht="12.75" x14ac:dyDescent="0.2">
      <c r="A1999" s="14"/>
      <c r="B1999" s="14"/>
      <c r="C1999" s="14"/>
      <c r="D1999" s="16"/>
      <c r="E1999" s="16"/>
      <c r="F1999" s="14"/>
      <c r="G1999" s="14"/>
      <c r="H1999" s="14"/>
      <c r="I1999" s="15"/>
      <c r="J1999" s="77"/>
      <c r="K1999" s="92"/>
    </row>
    <row r="2000" spans="1:11" ht="12.75" x14ac:dyDescent="0.2">
      <c r="A2000" s="14"/>
      <c r="B2000" s="14"/>
      <c r="C2000" s="14"/>
      <c r="D2000" s="16"/>
      <c r="E2000" s="16"/>
      <c r="F2000" s="14"/>
      <c r="G2000" s="14"/>
      <c r="H2000" s="14"/>
      <c r="I2000" s="15"/>
      <c r="J2000" s="77"/>
      <c r="K2000" s="92"/>
    </row>
    <row r="2001" spans="1:11" ht="12.75" x14ac:dyDescent="0.2">
      <c r="A2001" s="14"/>
      <c r="B2001" s="14"/>
      <c r="C2001" s="14"/>
      <c r="D2001" s="16"/>
      <c r="E2001" s="16"/>
      <c r="F2001" s="14"/>
      <c r="G2001" s="14"/>
      <c r="H2001" s="14"/>
      <c r="I2001" s="15"/>
      <c r="J2001" s="77"/>
      <c r="K2001" s="92"/>
    </row>
    <row r="2002" spans="1:11" ht="12.75" x14ac:dyDescent="0.2">
      <c r="A2002" s="14"/>
      <c r="B2002" s="14"/>
      <c r="C2002" s="14"/>
      <c r="D2002" s="16"/>
      <c r="E2002" s="16"/>
      <c r="F2002" s="14"/>
      <c r="G2002" s="14"/>
      <c r="H2002" s="14"/>
      <c r="I2002" s="15"/>
      <c r="J2002" s="77"/>
      <c r="K2002" s="92"/>
    </row>
    <row r="2003" spans="1:11" ht="12.75" x14ac:dyDescent="0.2">
      <c r="A2003" s="14"/>
      <c r="B2003" s="14"/>
      <c r="C2003" s="14"/>
      <c r="D2003" s="16"/>
      <c r="E2003" s="16"/>
      <c r="F2003" s="14"/>
      <c r="G2003" s="14"/>
      <c r="H2003" s="14"/>
      <c r="I2003" s="15"/>
      <c r="J2003" s="77"/>
      <c r="K2003" s="92"/>
    </row>
    <row r="2004" spans="1:11" ht="12.75" x14ac:dyDescent="0.2">
      <c r="A2004" s="14"/>
      <c r="B2004" s="14"/>
      <c r="C2004" s="14"/>
      <c r="D2004" s="16"/>
      <c r="E2004" s="16"/>
      <c r="F2004" s="14"/>
      <c r="G2004" s="14"/>
      <c r="H2004" s="14"/>
      <c r="I2004" s="15"/>
      <c r="J2004" s="77"/>
      <c r="K2004" s="92"/>
    </row>
    <row r="2005" spans="1:11" ht="12.75" x14ac:dyDescent="0.2">
      <c r="A2005" s="14"/>
      <c r="B2005" s="14"/>
      <c r="C2005" s="14"/>
      <c r="D2005" s="16"/>
      <c r="E2005" s="16"/>
      <c r="F2005" s="14"/>
      <c r="G2005" s="14"/>
      <c r="H2005" s="14"/>
      <c r="I2005" s="15"/>
      <c r="J2005" s="77"/>
      <c r="K2005" s="92"/>
    </row>
    <row r="2006" spans="1:11" ht="12.75" x14ac:dyDescent="0.2">
      <c r="A2006" s="14"/>
      <c r="B2006" s="14"/>
      <c r="C2006" s="14"/>
      <c r="D2006" s="16"/>
      <c r="E2006" s="16"/>
      <c r="F2006" s="14"/>
      <c r="G2006" s="14"/>
      <c r="H2006" s="14"/>
      <c r="I2006" s="15"/>
      <c r="J2006" s="77"/>
      <c r="K2006" s="92"/>
    </row>
    <row r="2007" spans="1:11" ht="12.75" x14ac:dyDescent="0.2">
      <c r="A2007" s="14"/>
      <c r="B2007" s="14"/>
      <c r="C2007" s="14"/>
      <c r="D2007" s="16"/>
      <c r="E2007" s="16"/>
      <c r="F2007" s="14"/>
      <c r="G2007" s="14"/>
      <c r="H2007" s="14"/>
      <c r="I2007" s="15"/>
      <c r="J2007" s="77"/>
      <c r="K2007" s="92"/>
    </row>
    <row r="2008" spans="1:11" ht="12.75" x14ac:dyDescent="0.2">
      <c r="A2008" s="14"/>
      <c r="B2008" s="14"/>
      <c r="C2008" s="14"/>
      <c r="D2008" s="16"/>
      <c r="E2008" s="16"/>
      <c r="F2008" s="14"/>
      <c r="G2008" s="14"/>
      <c r="H2008" s="14"/>
      <c r="I2008" s="15"/>
      <c r="J2008" s="77"/>
      <c r="K2008" s="92"/>
    </row>
    <row r="2009" spans="1:11" ht="12.75" x14ac:dyDescent="0.2">
      <c r="A2009" s="14"/>
      <c r="B2009" s="14"/>
      <c r="C2009" s="14"/>
      <c r="D2009" s="16"/>
      <c r="E2009" s="16"/>
      <c r="F2009" s="14"/>
      <c r="G2009" s="14"/>
      <c r="H2009" s="14"/>
      <c r="I2009" s="15"/>
      <c r="J2009" s="77"/>
      <c r="K2009" s="92"/>
    </row>
    <row r="2010" spans="1:11" ht="12.75" x14ac:dyDescent="0.2">
      <c r="A2010" s="14"/>
      <c r="B2010" s="14"/>
      <c r="C2010" s="14"/>
      <c r="D2010" s="16"/>
      <c r="E2010" s="16"/>
      <c r="F2010" s="14"/>
      <c r="G2010" s="14"/>
      <c r="H2010" s="14"/>
      <c r="I2010" s="15"/>
      <c r="J2010" s="77"/>
      <c r="K2010" s="92"/>
    </row>
    <row r="2011" spans="1:11" ht="12.75" x14ac:dyDescent="0.2">
      <c r="A2011" s="14"/>
      <c r="B2011" s="14"/>
      <c r="C2011" s="14"/>
      <c r="D2011" s="16"/>
      <c r="E2011" s="16"/>
      <c r="F2011" s="14"/>
      <c r="G2011" s="14"/>
      <c r="H2011" s="14"/>
      <c r="I2011" s="15"/>
      <c r="J2011" s="77"/>
      <c r="K2011" s="92"/>
    </row>
    <row r="2012" spans="1:11" ht="12.75" x14ac:dyDescent="0.2">
      <c r="A2012" s="14"/>
      <c r="B2012" s="14"/>
      <c r="C2012" s="14"/>
      <c r="D2012" s="16"/>
      <c r="E2012" s="16"/>
      <c r="F2012" s="14"/>
      <c r="G2012" s="14"/>
      <c r="H2012" s="14"/>
      <c r="I2012" s="15"/>
      <c r="J2012" s="77"/>
      <c r="K2012" s="92"/>
    </row>
    <row r="2013" spans="1:11" ht="12.75" x14ac:dyDescent="0.2">
      <c r="A2013" s="14"/>
      <c r="B2013" s="14"/>
      <c r="C2013" s="14"/>
      <c r="D2013" s="16"/>
      <c r="E2013" s="16"/>
      <c r="F2013" s="14"/>
      <c r="G2013" s="14"/>
      <c r="H2013" s="14"/>
      <c r="I2013" s="15"/>
      <c r="J2013" s="77"/>
      <c r="K2013" s="92"/>
    </row>
    <row r="2014" spans="1:11" ht="12.75" x14ac:dyDescent="0.2">
      <c r="A2014" s="14"/>
      <c r="B2014" s="14"/>
      <c r="C2014" s="14"/>
      <c r="D2014" s="16"/>
      <c r="E2014" s="16"/>
      <c r="F2014" s="14"/>
      <c r="G2014" s="14"/>
      <c r="H2014" s="14"/>
      <c r="I2014" s="15"/>
      <c r="J2014" s="77"/>
      <c r="K2014" s="92"/>
    </row>
    <row r="2015" spans="1:11" ht="12.75" x14ac:dyDescent="0.2">
      <c r="A2015" s="14"/>
      <c r="B2015" s="14"/>
      <c r="C2015" s="14"/>
      <c r="D2015" s="16"/>
      <c r="E2015" s="16"/>
      <c r="F2015" s="14"/>
      <c r="G2015" s="14"/>
      <c r="H2015" s="14"/>
      <c r="I2015" s="15"/>
      <c r="J2015" s="77"/>
      <c r="K2015" s="92"/>
    </row>
    <row r="2016" spans="1:11" ht="12.75" x14ac:dyDescent="0.2">
      <c r="A2016" s="14"/>
      <c r="B2016" s="14"/>
      <c r="C2016" s="14"/>
      <c r="D2016" s="16"/>
      <c r="E2016" s="16"/>
      <c r="F2016" s="14"/>
      <c r="G2016" s="14"/>
      <c r="H2016" s="14"/>
      <c r="I2016" s="15"/>
      <c r="J2016" s="77"/>
      <c r="K2016" s="92"/>
    </row>
    <row r="2017" spans="1:11" ht="12.75" x14ac:dyDescent="0.2">
      <c r="A2017" s="14"/>
      <c r="B2017" s="14"/>
      <c r="C2017" s="14"/>
      <c r="D2017" s="16"/>
      <c r="E2017" s="16"/>
      <c r="F2017" s="14"/>
      <c r="G2017" s="14"/>
      <c r="H2017" s="14"/>
      <c r="I2017" s="15"/>
      <c r="J2017" s="77"/>
      <c r="K2017" s="92"/>
    </row>
    <row r="2018" spans="1:11" ht="12.75" x14ac:dyDescent="0.2">
      <c r="A2018" s="14"/>
      <c r="B2018" s="14"/>
      <c r="C2018" s="14"/>
      <c r="D2018" s="16"/>
      <c r="E2018" s="16"/>
      <c r="F2018" s="14"/>
      <c r="G2018" s="14"/>
      <c r="H2018" s="14"/>
      <c r="I2018" s="15"/>
      <c r="J2018" s="77"/>
      <c r="K2018" s="92"/>
    </row>
    <row r="2019" spans="1:11" ht="12.75" x14ac:dyDescent="0.2">
      <c r="A2019" s="14"/>
      <c r="B2019" s="14"/>
      <c r="C2019" s="14"/>
      <c r="D2019" s="16"/>
      <c r="E2019" s="16"/>
      <c r="F2019" s="14"/>
      <c r="G2019" s="14"/>
      <c r="H2019" s="14"/>
      <c r="I2019" s="15"/>
      <c r="J2019" s="77"/>
      <c r="K2019" s="92"/>
    </row>
    <row r="2020" spans="1:11" ht="12.75" x14ac:dyDescent="0.2">
      <c r="A2020" s="14"/>
      <c r="B2020" s="14"/>
      <c r="C2020" s="14"/>
      <c r="D2020" s="16"/>
      <c r="E2020" s="16"/>
      <c r="F2020" s="14"/>
      <c r="G2020" s="14"/>
      <c r="H2020" s="14"/>
      <c r="I2020" s="15"/>
      <c r="J2020" s="77"/>
      <c r="K2020" s="92"/>
    </row>
    <row r="2021" spans="1:11" ht="12.75" x14ac:dyDescent="0.2">
      <c r="A2021" s="14"/>
      <c r="B2021" s="14"/>
      <c r="C2021" s="14"/>
      <c r="D2021" s="16"/>
      <c r="E2021" s="16"/>
      <c r="F2021" s="14"/>
      <c r="G2021" s="14"/>
      <c r="H2021" s="14"/>
      <c r="I2021" s="15"/>
      <c r="J2021" s="77"/>
      <c r="K2021" s="92"/>
    </row>
    <row r="2022" spans="1:11" ht="12.75" x14ac:dyDescent="0.2">
      <c r="A2022" s="14"/>
      <c r="B2022" s="14"/>
      <c r="C2022" s="14"/>
      <c r="D2022" s="16"/>
      <c r="E2022" s="16"/>
      <c r="F2022" s="14"/>
      <c r="G2022" s="14"/>
      <c r="H2022" s="14"/>
      <c r="I2022" s="15"/>
      <c r="J2022" s="77"/>
      <c r="K2022" s="92"/>
    </row>
    <row r="2023" spans="1:11" ht="12.75" x14ac:dyDescent="0.2">
      <c r="A2023" s="14"/>
      <c r="B2023" s="14"/>
      <c r="C2023" s="14"/>
      <c r="D2023" s="16"/>
      <c r="E2023" s="16"/>
      <c r="F2023" s="14"/>
      <c r="G2023" s="14"/>
      <c r="H2023" s="14"/>
      <c r="I2023" s="15"/>
      <c r="J2023" s="77"/>
      <c r="K2023" s="92"/>
    </row>
    <row r="2024" spans="1:11" ht="12.75" x14ac:dyDescent="0.2">
      <c r="A2024" s="14"/>
      <c r="B2024" s="14"/>
      <c r="C2024" s="14"/>
      <c r="D2024" s="16"/>
      <c r="E2024" s="16"/>
      <c r="F2024" s="14"/>
      <c r="G2024" s="14"/>
      <c r="H2024" s="14"/>
      <c r="I2024" s="15"/>
      <c r="J2024" s="77"/>
      <c r="K2024" s="92"/>
    </row>
    <row r="2025" spans="1:11" ht="12.75" x14ac:dyDescent="0.2">
      <c r="A2025" s="14"/>
      <c r="B2025" s="14"/>
      <c r="C2025" s="14"/>
      <c r="D2025" s="16"/>
      <c r="E2025" s="16"/>
      <c r="F2025" s="14"/>
      <c r="G2025" s="14"/>
      <c r="H2025" s="14"/>
      <c r="I2025" s="15"/>
      <c r="J2025" s="77"/>
      <c r="K2025" s="92"/>
    </row>
    <row r="2026" spans="1:11" ht="12.75" x14ac:dyDescent="0.2">
      <c r="A2026" s="14"/>
      <c r="B2026" s="14"/>
      <c r="C2026" s="14"/>
      <c r="D2026" s="16"/>
      <c r="E2026" s="16"/>
      <c r="F2026" s="14"/>
      <c r="G2026" s="14"/>
      <c r="H2026" s="14"/>
      <c r="I2026" s="15"/>
      <c r="J2026" s="77"/>
      <c r="K2026" s="92"/>
    </row>
    <row r="2027" spans="1:11" ht="12.75" x14ac:dyDescent="0.2">
      <c r="A2027" s="14"/>
      <c r="B2027" s="14"/>
      <c r="C2027" s="14"/>
      <c r="D2027" s="16"/>
      <c r="E2027" s="16"/>
      <c r="F2027" s="14"/>
      <c r="G2027" s="14"/>
      <c r="H2027" s="14"/>
      <c r="I2027" s="15"/>
      <c r="J2027" s="77"/>
      <c r="K2027" s="92"/>
    </row>
    <row r="2028" spans="1:11" ht="12.75" x14ac:dyDescent="0.2">
      <c r="A2028" s="14"/>
      <c r="B2028" s="14"/>
      <c r="C2028" s="14"/>
      <c r="D2028" s="16"/>
      <c r="E2028" s="16"/>
      <c r="F2028" s="14"/>
      <c r="G2028" s="14"/>
      <c r="H2028" s="14"/>
      <c r="I2028" s="15"/>
      <c r="J2028" s="77"/>
      <c r="K2028" s="92"/>
    </row>
    <row r="2029" spans="1:11" ht="12.75" x14ac:dyDescent="0.2">
      <c r="A2029" s="14"/>
      <c r="B2029" s="14"/>
      <c r="C2029" s="14"/>
      <c r="D2029" s="16"/>
      <c r="E2029" s="16"/>
      <c r="F2029" s="14"/>
      <c r="G2029" s="14"/>
      <c r="H2029" s="14"/>
      <c r="I2029" s="15"/>
      <c r="J2029" s="77"/>
      <c r="K2029" s="92"/>
    </row>
    <row r="2030" spans="1:11" ht="12.75" x14ac:dyDescent="0.2">
      <c r="A2030" s="14"/>
      <c r="B2030" s="14"/>
      <c r="C2030" s="14"/>
      <c r="D2030" s="16"/>
      <c r="E2030" s="16"/>
      <c r="F2030" s="14"/>
      <c r="G2030" s="14"/>
      <c r="H2030" s="14"/>
      <c r="I2030" s="15"/>
      <c r="J2030" s="77"/>
      <c r="K2030" s="92"/>
    </row>
    <row r="2031" spans="1:11" ht="12.75" x14ac:dyDescent="0.2">
      <c r="A2031" s="14"/>
      <c r="B2031" s="14"/>
      <c r="C2031" s="14"/>
      <c r="D2031" s="16"/>
      <c r="E2031" s="16"/>
      <c r="F2031" s="14"/>
      <c r="G2031" s="14"/>
      <c r="H2031" s="14"/>
      <c r="I2031" s="15"/>
      <c r="J2031" s="77"/>
      <c r="K2031" s="92"/>
    </row>
    <row r="2032" spans="1:11" ht="12.75" x14ac:dyDescent="0.2">
      <c r="A2032" s="14"/>
      <c r="B2032" s="14"/>
      <c r="C2032" s="14"/>
      <c r="D2032" s="16"/>
      <c r="E2032" s="16"/>
      <c r="F2032" s="14"/>
      <c r="G2032" s="14"/>
      <c r="H2032" s="14"/>
      <c r="I2032" s="15"/>
      <c r="J2032" s="77"/>
      <c r="K2032" s="92"/>
    </row>
    <row r="2033" spans="1:11" ht="12.75" x14ac:dyDescent="0.2">
      <c r="A2033" s="14"/>
      <c r="B2033" s="14"/>
      <c r="C2033" s="14"/>
      <c r="D2033" s="16"/>
      <c r="E2033" s="16"/>
      <c r="F2033" s="14"/>
      <c r="G2033" s="14"/>
      <c r="H2033" s="14"/>
      <c r="I2033" s="15"/>
      <c r="J2033" s="77"/>
      <c r="K2033" s="92"/>
    </row>
    <row r="2034" spans="1:11" ht="12.75" x14ac:dyDescent="0.2">
      <c r="A2034" s="14"/>
      <c r="B2034" s="14"/>
      <c r="C2034" s="14"/>
      <c r="D2034" s="16"/>
      <c r="E2034" s="16"/>
      <c r="F2034" s="14"/>
      <c r="G2034" s="14"/>
      <c r="H2034" s="14"/>
      <c r="I2034" s="15"/>
      <c r="J2034" s="77"/>
      <c r="K2034" s="92"/>
    </row>
    <row r="2035" spans="1:11" ht="12.75" x14ac:dyDescent="0.2">
      <c r="A2035" s="14"/>
      <c r="B2035" s="14"/>
      <c r="C2035" s="14"/>
      <c r="D2035" s="16"/>
      <c r="E2035" s="16"/>
      <c r="F2035" s="14"/>
      <c r="G2035" s="14"/>
      <c r="H2035" s="14"/>
      <c r="I2035" s="15"/>
      <c r="J2035" s="77"/>
      <c r="K2035" s="92"/>
    </row>
    <row r="2036" spans="1:11" ht="12.75" x14ac:dyDescent="0.2">
      <c r="A2036" s="14"/>
      <c r="B2036" s="14"/>
      <c r="C2036" s="14"/>
      <c r="D2036" s="16"/>
      <c r="E2036" s="16"/>
      <c r="F2036" s="14"/>
      <c r="G2036" s="14"/>
      <c r="H2036" s="14"/>
      <c r="I2036" s="15"/>
      <c r="J2036" s="77"/>
      <c r="K2036" s="92"/>
    </row>
    <row r="2037" spans="1:11" ht="12.75" x14ac:dyDescent="0.2">
      <c r="A2037" s="14"/>
      <c r="B2037" s="14"/>
      <c r="C2037" s="14"/>
      <c r="D2037" s="16"/>
      <c r="E2037" s="16"/>
      <c r="F2037" s="14"/>
      <c r="G2037" s="14"/>
      <c r="H2037" s="14"/>
      <c r="I2037" s="15"/>
      <c r="J2037" s="77"/>
      <c r="K2037" s="92"/>
    </row>
    <row r="2038" spans="1:11" ht="12.75" x14ac:dyDescent="0.2">
      <c r="A2038" s="14"/>
      <c r="B2038" s="14"/>
      <c r="C2038" s="14"/>
      <c r="D2038" s="16"/>
      <c r="E2038" s="16"/>
      <c r="F2038" s="14"/>
      <c r="G2038" s="14"/>
      <c r="H2038" s="14"/>
      <c r="I2038" s="15"/>
      <c r="J2038" s="77"/>
      <c r="K2038" s="92"/>
    </row>
    <row r="2039" spans="1:11" ht="12.75" x14ac:dyDescent="0.2">
      <c r="A2039" s="14"/>
      <c r="B2039" s="14"/>
      <c r="C2039" s="14"/>
      <c r="D2039" s="16"/>
      <c r="E2039" s="16"/>
      <c r="F2039" s="14"/>
      <c r="G2039" s="14"/>
      <c r="H2039" s="14"/>
      <c r="I2039" s="15"/>
      <c r="J2039" s="77"/>
      <c r="K2039" s="92"/>
    </row>
    <row r="2040" spans="1:11" ht="12.75" x14ac:dyDescent="0.2">
      <c r="A2040" s="14"/>
      <c r="B2040" s="14"/>
      <c r="C2040" s="14"/>
      <c r="D2040" s="16"/>
      <c r="E2040" s="16"/>
      <c r="F2040" s="14"/>
      <c r="G2040" s="14"/>
      <c r="H2040" s="14"/>
      <c r="I2040" s="15"/>
      <c r="J2040" s="77"/>
      <c r="K2040" s="92"/>
    </row>
    <row r="2041" spans="1:11" ht="12.75" x14ac:dyDescent="0.2">
      <c r="A2041" s="14"/>
      <c r="B2041" s="14"/>
      <c r="C2041" s="14"/>
      <c r="D2041" s="16"/>
      <c r="E2041" s="16"/>
      <c r="F2041" s="14"/>
      <c r="G2041" s="14"/>
      <c r="H2041" s="14"/>
      <c r="I2041" s="15"/>
      <c r="J2041" s="77"/>
      <c r="K2041" s="92"/>
    </row>
    <row r="2042" spans="1:11" ht="12.75" x14ac:dyDescent="0.2">
      <c r="A2042" s="14"/>
      <c r="B2042" s="14"/>
      <c r="C2042" s="14"/>
      <c r="D2042" s="16"/>
      <c r="E2042" s="16"/>
      <c r="F2042" s="14"/>
      <c r="G2042" s="14"/>
      <c r="H2042" s="14"/>
      <c r="I2042" s="15"/>
      <c r="J2042" s="77"/>
      <c r="K2042" s="92"/>
    </row>
    <row r="2043" spans="1:11" ht="12.75" x14ac:dyDescent="0.2">
      <c r="A2043" s="14"/>
      <c r="B2043" s="14"/>
      <c r="C2043" s="14"/>
      <c r="D2043" s="16"/>
      <c r="E2043" s="16"/>
      <c r="F2043" s="14"/>
      <c r="G2043" s="14"/>
      <c r="H2043" s="14"/>
      <c r="I2043" s="15"/>
      <c r="J2043" s="77"/>
      <c r="K2043" s="92"/>
    </row>
    <row r="2044" spans="1:11" ht="12.75" x14ac:dyDescent="0.2">
      <c r="A2044" s="14"/>
      <c r="B2044" s="14"/>
      <c r="C2044" s="14"/>
      <c r="D2044" s="16"/>
      <c r="E2044" s="16"/>
      <c r="F2044" s="14"/>
      <c r="G2044" s="14"/>
      <c r="H2044" s="14"/>
      <c r="I2044" s="15"/>
      <c r="J2044" s="77"/>
      <c r="K2044" s="92"/>
    </row>
    <row r="2045" spans="1:11" ht="12.75" x14ac:dyDescent="0.2">
      <c r="A2045" s="14"/>
      <c r="B2045" s="14"/>
      <c r="C2045" s="14"/>
      <c r="D2045" s="16"/>
      <c r="E2045" s="16"/>
      <c r="F2045" s="14"/>
      <c r="G2045" s="14"/>
      <c r="H2045" s="14"/>
      <c r="I2045" s="15"/>
      <c r="J2045" s="77"/>
      <c r="K2045" s="92"/>
    </row>
    <row r="2046" spans="1:11" ht="12.75" x14ac:dyDescent="0.2">
      <c r="A2046" s="14"/>
      <c r="B2046" s="14"/>
      <c r="C2046" s="14"/>
      <c r="D2046" s="16"/>
      <c r="E2046" s="16"/>
      <c r="F2046" s="14"/>
      <c r="G2046" s="14"/>
      <c r="H2046" s="14"/>
      <c r="I2046" s="15"/>
      <c r="J2046" s="77"/>
      <c r="K2046" s="92"/>
    </row>
    <row r="2047" spans="1:11" ht="12.75" x14ac:dyDescent="0.2">
      <c r="A2047" s="14"/>
      <c r="B2047" s="14"/>
      <c r="C2047" s="14"/>
      <c r="D2047" s="16"/>
      <c r="E2047" s="16"/>
      <c r="F2047" s="14"/>
      <c r="G2047" s="14"/>
      <c r="H2047" s="14"/>
      <c r="I2047" s="15"/>
      <c r="J2047" s="77"/>
      <c r="K2047" s="92"/>
    </row>
    <row r="2048" spans="1:11" ht="12.75" x14ac:dyDescent="0.2">
      <c r="A2048" s="14"/>
      <c r="B2048" s="14"/>
      <c r="C2048" s="14"/>
      <c r="D2048" s="16"/>
      <c r="E2048" s="16"/>
      <c r="F2048" s="14"/>
      <c r="G2048" s="14"/>
      <c r="H2048" s="14"/>
      <c r="I2048" s="15"/>
      <c r="J2048" s="77"/>
      <c r="K2048" s="92"/>
    </row>
    <row r="2049" spans="1:11" ht="12.75" x14ac:dyDescent="0.2">
      <c r="A2049" s="14"/>
      <c r="B2049" s="14"/>
      <c r="C2049" s="14"/>
      <c r="D2049" s="16"/>
      <c r="E2049" s="16"/>
      <c r="F2049" s="14"/>
      <c r="G2049" s="14"/>
      <c r="H2049" s="14"/>
      <c r="I2049" s="15"/>
      <c r="J2049" s="77"/>
      <c r="K2049" s="92"/>
    </row>
    <row r="2050" spans="1:11" ht="12.75" x14ac:dyDescent="0.2">
      <c r="A2050" s="14"/>
      <c r="B2050" s="14"/>
      <c r="C2050" s="14"/>
      <c r="D2050" s="16"/>
      <c r="E2050" s="16"/>
      <c r="F2050" s="14"/>
      <c r="G2050" s="14"/>
      <c r="H2050" s="14"/>
      <c r="I2050" s="15"/>
      <c r="J2050" s="77"/>
      <c r="K2050" s="92"/>
    </row>
    <row r="2051" spans="1:11" ht="12.75" x14ac:dyDescent="0.2">
      <c r="A2051" s="14"/>
      <c r="B2051" s="14"/>
      <c r="C2051" s="14"/>
      <c r="D2051" s="16"/>
      <c r="E2051" s="16"/>
      <c r="F2051" s="14"/>
      <c r="G2051" s="14"/>
      <c r="H2051" s="14"/>
      <c r="I2051" s="15"/>
      <c r="J2051" s="77"/>
      <c r="K2051" s="92"/>
    </row>
    <row r="2052" spans="1:11" ht="12.75" x14ac:dyDescent="0.2">
      <c r="A2052" s="14"/>
      <c r="B2052" s="14"/>
      <c r="C2052" s="14"/>
      <c r="D2052" s="16"/>
      <c r="E2052" s="16"/>
      <c r="F2052" s="14"/>
      <c r="G2052" s="14"/>
      <c r="H2052" s="14"/>
      <c r="I2052" s="15"/>
      <c r="J2052" s="77"/>
      <c r="K2052" s="92"/>
    </row>
    <row r="2053" spans="1:11" ht="12.75" x14ac:dyDescent="0.2">
      <c r="A2053" s="14"/>
      <c r="B2053" s="14"/>
      <c r="C2053" s="14"/>
      <c r="D2053" s="16"/>
      <c r="E2053" s="16"/>
      <c r="F2053" s="14"/>
      <c r="G2053" s="14"/>
      <c r="H2053" s="14"/>
      <c r="I2053" s="15"/>
      <c r="J2053" s="77"/>
      <c r="K2053" s="92"/>
    </row>
    <row r="2054" spans="1:11" ht="12.75" x14ac:dyDescent="0.2">
      <c r="A2054" s="14"/>
      <c r="B2054" s="14"/>
      <c r="C2054" s="14"/>
      <c r="D2054" s="16"/>
      <c r="E2054" s="16"/>
      <c r="F2054" s="14"/>
      <c r="G2054" s="14"/>
      <c r="H2054" s="14"/>
      <c r="I2054" s="15"/>
      <c r="J2054" s="77"/>
      <c r="K2054" s="92"/>
    </row>
    <row r="2055" spans="1:11" ht="12.75" x14ac:dyDescent="0.2">
      <c r="A2055" s="14"/>
      <c r="B2055" s="14"/>
      <c r="C2055" s="14"/>
      <c r="D2055" s="16"/>
      <c r="E2055" s="16"/>
      <c r="F2055" s="14"/>
      <c r="G2055" s="14"/>
      <c r="H2055" s="14"/>
      <c r="I2055" s="15"/>
      <c r="J2055" s="77"/>
      <c r="K2055" s="92"/>
    </row>
    <row r="2056" spans="1:11" ht="12.75" x14ac:dyDescent="0.2">
      <c r="A2056" s="14"/>
      <c r="B2056" s="14"/>
      <c r="C2056" s="14"/>
      <c r="D2056" s="16"/>
      <c r="E2056" s="16"/>
      <c r="F2056" s="14"/>
      <c r="G2056" s="14"/>
      <c r="H2056" s="14"/>
      <c r="I2056" s="15"/>
      <c r="J2056" s="77"/>
      <c r="K2056" s="92"/>
    </row>
    <row r="2057" spans="1:11" ht="12.75" x14ac:dyDescent="0.2">
      <c r="A2057" s="14"/>
      <c r="B2057" s="14"/>
      <c r="C2057" s="14"/>
      <c r="D2057" s="16"/>
      <c r="E2057" s="16"/>
      <c r="F2057" s="14"/>
      <c r="G2057" s="14"/>
      <c r="H2057" s="14"/>
      <c r="I2057" s="15"/>
      <c r="J2057" s="77"/>
      <c r="K2057" s="92"/>
    </row>
    <row r="2058" spans="1:11" ht="12.75" x14ac:dyDescent="0.2">
      <c r="A2058" s="14"/>
      <c r="B2058" s="14"/>
      <c r="C2058" s="14"/>
      <c r="D2058" s="16"/>
      <c r="E2058" s="16"/>
      <c r="F2058" s="14"/>
      <c r="G2058" s="14"/>
      <c r="H2058" s="14"/>
      <c r="I2058" s="15"/>
      <c r="J2058" s="77"/>
      <c r="K2058" s="92"/>
    </row>
    <row r="2059" spans="1:11" ht="12.75" x14ac:dyDescent="0.2">
      <c r="A2059" s="14"/>
      <c r="B2059" s="14"/>
      <c r="C2059" s="14"/>
      <c r="D2059" s="16"/>
      <c r="E2059" s="16"/>
      <c r="F2059" s="14"/>
      <c r="G2059" s="14"/>
      <c r="H2059" s="14"/>
      <c r="I2059" s="15"/>
      <c r="J2059" s="77"/>
      <c r="K2059" s="92"/>
    </row>
    <row r="2060" spans="1:11" ht="12.75" x14ac:dyDescent="0.2">
      <c r="A2060" s="14"/>
      <c r="B2060" s="14"/>
      <c r="C2060" s="14"/>
      <c r="D2060" s="16"/>
      <c r="E2060" s="16"/>
      <c r="F2060" s="14"/>
      <c r="G2060" s="14"/>
      <c r="H2060" s="14"/>
      <c r="I2060" s="15"/>
      <c r="J2060" s="77"/>
      <c r="K2060" s="92"/>
    </row>
    <row r="2061" spans="1:11" ht="12.75" x14ac:dyDescent="0.2">
      <c r="A2061" s="14"/>
      <c r="B2061" s="14"/>
      <c r="C2061" s="14"/>
      <c r="D2061" s="16"/>
      <c r="E2061" s="16"/>
      <c r="F2061" s="14"/>
      <c r="G2061" s="14"/>
      <c r="H2061" s="14"/>
      <c r="I2061" s="15"/>
      <c r="J2061" s="77"/>
      <c r="K2061" s="92"/>
    </row>
    <row r="2062" spans="1:11" ht="12.75" x14ac:dyDescent="0.2">
      <c r="A2062" s="14"/>
      <c r="B2062" s="14"/>
      <c r="C2062" s="14"/>
      <c r="D2062" s="16"/>
      <c r="E2062" s="16"/>
      <c r="F2062" s="14"/>
      <c r="G2062" s="14"/>
      <c r="H2062" s="14"/>
      <c r="I2062" s="15"/>
      <c r="J2062" s="77"/>
      <c r="K2062" s="92"/>
    </row>
    <row r="2063" spans="1:11" ht="12.75" x14ac:dyDescent="0.2">
      <c r="A2063" s="14"/>
      <c r="B2063" s="14"/>
      <c r="C2063" s="14"/>
      <c r="D2063" s="16"/>
      <c r="E2063" s="16"/>
      <c r="F2063" s="14"/>
      <c r="G2063" s="14"/>
      <c r="H2063" s="14"/>
      <c r="I2063" s="15"/>
      <c r="J2063" s="77"/>
      <c r="K2063" s="92"/>
    </row>
    <row r="2064" spans="1:11" ht="12.75" x14ac:dyDescent="0.2">
      <c r="A2064" s="14"/>
      <c r="B2064" s="14"/>
      <c r="C2064" s="14"/>
      <c r="D2064" s="16"/>
      <c r="E2064" s="16"/>
      <c r="F2064" s="14"/>
      <c r="G2064" s="14"/>
      <c r="H2064" s="14"/>
      <c r="I2064" s="15"/>
      <c r="J2064" s="77"/>
      <c r="K2064" s="92"/>
    </row>
    <row r="2065" spans="1:11" ht="12.75" x14ac:dyDescent="0.2">
      <c r="A2065" s="14"/>
      <c r="B2065" s="14"/>
      <c r="C2065" s="14"/>
      <c r="D2065" s="16"/>
      <c r="E2065" s="16"/>
      <c r="F2065" s="14"/>
      <c r="G2065" s="14"/>
      <c r="H2065" s="14"/>
      <c r="I2065" s="15"/>
      <c r="J2065" s="77"/>
      <c r="K2065" s="92"/>
    </row>
    <row r="2066" spans="1:11" ht="12.75" x14ac:dyDescent="0.2">
      <c r="A2066" s="14"/>
      <c r="B2066" s="14"/>
      <c r="C2066" s="14"/>
      <c r="D2066" s="16"/>
      <c r="E2066" s="16"/>
      <c r="F2066" s="14"/>
      <c r="G2066" s="14"/>
      <c r="H2066" s="14"/>
      <c r="I2066" s="15"/>
      <c r="J2066" s="77"/>
      <c r="K2066" s="92"/>
    </row>
    <row r="2067" spans="1:11" ht="12.75" x14ac:dyDescent="0.2">
      <c r="A2067" s="14"/>
      <c r="B2067" s="14"/>
      <c r="C2067" s="14"/>
      <c r="D2067" s="16"/>
      <c r="E2067" s="16"/>
      <c r="F2067" s="14"/>
      <c r="G2067" s="14"/>
      <c r="H2067" s="14"/>
      <c r="I2067" s="15"/>
      <c r="J2067" s="77"/>
      <c r="K2067" s="92"/>
    </row>
    <row r="2068" spans="1:11" ht="12.75" x14ac:dyDescent="0.2">
      <c r="A2068" s="14"/>
      <c r="B2068" s="14"/>
      <c r="C2068" s="14"/>
      <c r="D2068" s="16"/>
      <c r="E2068" s="16"/>
      <c r="F2068" s="14"/>
      <c r="G2068" s="14"/>
      <c r="H2068" s="14"/>
      <c r="I2068" s="15"/>
      <c r="J2068" s="77"/>
      <c r="K2068" s="92"/>
    </row>
    <row r="2069" spans="1:11" ht="12.75" x14ac:dyDescent="0.2">
      <c r="A2069" s="14"/>
      <c r="B2069" s="14"/>
      <c r="C2069" s="14"/>
      <c r="D2069" s="16"/>
      <c r="E2069" s="16"/>
      <c r="F2069" s="14"/>
      <c r="G2069" s="14"/>
      <c r="H2069" s="14"/>
      <c r="I2069" s="15"/>
      <c r="J2069" s="77"/>
      <c r="K2069" s="92"/>
    </row>
    <row r="2070" spans="1:11" ht="12.75" x14ac:dyDescent="0.2">
      <c r="A2070" s="14"/>
      <c r="B2070" s="14"/>
      <c r="C2070" s="14"/>
      <c r="D2070" s="16"/>
      <c r="E2070" s="16"/>
      <c r="F2070" s="14"/>
      <c r="G2070" s="14"/>
      <c r="H2070" s="14"/>
      <c r="I2070" s="15"/>
      <c r="J2070" s="77"/>
      <c r="K2070" s="92"/>
    </row>
    <row r="2071" spans="1:11" ht="12.75" x14ac:dyDescent="0.2">
      <c r="A2071" s="14"/>
      <c r="B2071" s="14"/>
      <c r="C2071" s="14"/>
      <c r="D2071" s="16"/>
      <c r="E2071" s="16"/>
      <c r="F2071" s="14"/>
      <c r="G2071" s="14"/>
      <c r="H2071" s="14"/>
      <c r="I2071" s="15"/>
      <c r="J2071" s="77"/>
      <c r="K2071" s="92"/>
    </row>
    <row r="2072" spans="1:11" ht="12.75" x14ac:dyDescent="0.2">
      <c r="A2072" s="14"/>
      <c r="B2072" s="14"/>
      <c r="C2072" s="14"/>
      <c r="D2072" s="16"/>
      <c r="E2072" s="16"/>
      <c r="F2072" s="14"/>
      <c r="G2072" s="14"/>
      <c r="H2072" s="14"/>
      <c r="I2072" s="15"/>
      <c r="J2072" s="77"/>
      <c r="K2072" s="92"/>
    </row>
    <row r="2073" spans="1:11" ht="12.75" x14ac:dyDescent="0.2">
      <c r="A2073" s="14"/>
      <c r="B2073" s="14"/>
      <c r="C2073" s="14"/>
      <c r="D2073" s="16"/>
      <c r="E2073" s="16"/>
      <c r="F2073" s="14"/>
      <c r="G2073" s="14"/>
      <c r="H2073" s="14"/>
      <c r="I2073" s="15"/>
      <c r="J2073" s="77"/>
      <c r="K2073" s="92"/>
    </row>
    <row r="2074" spans="1:11" ht="12.75" x14ac:dyDescent="0.2">
      <c r="A2074" s="14"/>
      <c r="B2074" s="14"/>
      <c r="C2074" s="14"/>
      <c r="D2074" s="16"/>
      <c r="E2074" s="16"/>
      <c r="F2074" s="14"/>
      <c r="G2074" s="14"/>
      <c r="H2074" s="14"/>
      <c r="I2074" s="15"/>
      <c r="J2074" s="77"/>
      <c r="K2074" s="92"/>
    </row>
    <row r="2075" spans="1:11" ht="12.75" x14ac:dyDescent="0.2">
      <c r="A2075" s="14"/>
      <c r="B2075" s="14"/>
      <c r="C2075" s="14"/>
      <c r="D2075" s="16"/>
      <c r="E2075" s="16"/>
      <c r="F2075" s="14"/>
      <c r="G2075" s="14"/>
      <c r="H2075" s="14"/>
      <c r="I2075" s="15"/>
      <c r="J2075" s="77"/>
      <c r="K2075" s="92"/>
    </row>
    <row r="2076" spans="1:11" ht="12.75" x14ac:dyDescent="0.2">
      <c r="A2076" s="14"/>
      <c r="B2076" s="14"/>
      <c r="C2076" s="14"/>
      <c r="D2076" s="16"/>
      <c r="E2076" s="16"/>
      <c r="F2076" s="14"/>
      <c r="G2076" s="14"/>
      <c r="H2076" s="14"/>
      <c r="I2076" s="15"/>
      <c r="J2076" s="77"/>
      <c r="K2076" s="92"/>
    </row>
    <row r="2077" spans="1:11" ht="12.75" x14ac:dyDescent="0.2">
      <c r="A2077" s="14"/>
      <c r="B2077" s="14"/>
      <c r="C2077" s="14"/>
      <c r="D2077" s="16"/>
      <c r="E2077" s="16"/>
      <c r="F2077" s="14"/>
      <c r="G2077" s="14"/>
      <c r="H2077" s="14"/>
      <c r="I2077" s="15"/>
      <c r="J2077" s="77"/>
      <c r="K2077" s="92"/>
    </row>
    <row r="2078" spans="1:11" ht="12.75" x14ac:dyDescent="0.2">
      <c r="A2078" s="14"/>
      <c r="B2078" s="14"/>
      <c r="C2078" s="14"/>
      <c r="D2078" s="16"/>
      <c r="E2078" s="16"/>
      <c r="F2078" s="14"/>
      <c r="G2078" s="14"/>
      <c r="H2078" s="14"/>
      <c r="I2078" s="15"/>
      <c r="J2078" s="77"/>
      <c r="K2078" s="92"/>
    </row>
    <row r="2079" spans="1:11" ht="12.75" x14ac:dyDescent="0.2">
      <c r="A2079" s="14"/>
      <c r="B2079" s="14"/>
      <c r="C2079" s="14"/>
      <c r="D2079" s="16"/>
      <c r="E2079" s="16"/>
      <c r="F2079" s="14"/>
      <c r="G2079" s="14"/>
      <c r="H2079" s="14"/>
      <c r="I2079" s="15"/>
      <c r="J2079" s="77"/>
      <c r="K2079" s="92"/>
    </row>
    <row r="2080" spans="1:11" ht="12.75" x14ac:dyDescent="0.2">
      <c r="A2080" s="14"/>
      <c r="B2080" s="14"/>
      <c r="C2080" s="14"/>
      <c r="D2080" s="16"/>
      <c r="E2080" s="16"/>
      <c r="F2080" s="14"/>
      <c r="G2080" s="14"/>
      <c r="H2080" s="14"/>
      <c r="I2080" s="15"/>
      <c r="J2080" s="77"/>
      <c r="K2080" s="92"/>
    </row>
    <row r="2081" spans="1:11" ht="12.75" x14ac:dyDescent="0.2">
      <c r="A2081" s="14"/>
      <c r="B2081" s="14"/>
      <c r="C2081" s="14"/>
      <c r="D2081" s="16"/>
      <c r="E2081" s="16"/>
      <c r="F2081" s="14"/>
      <c r="G2081" s="14"/>
      <c r="H2081" s="14"/>
      <c r="I2081" s="15"/>
      <c r="J2081" s="77"/>
      <c r="K2081" s="92"/>
    </row>
    <row r="2082" spans="1:11" ht="12.75" x14ac:dyDescent="0.2">
      <c r="A2082" s="14"/>
      <c r="B2082" s="14"/>
      <c r="C2082" s="14"/>
      <c r="D2082" s="16"/>
      <c r="E2082" s="16"/>
      <c r="F2082" s="14"/>
      <c r="G2082" s="14"/>
      <c r="H2082" s="14"/>
      <c r="I2082" s="15"/>
      <c r="J2082" s="77"/>
      <c r="K2082" s="92"/>
    </row>
    <row r="2083" spans="1:11" ht="12.75" x14ac:dyDescent="0.2">
      <c r="A2083" s="14"/>
      <c r="B2083" s="14"/>
      <c r="C2083" s="14"/>
      <c r="D2083" s="16"/>
      <c r="E2083" s="16"/>
      <c r="F2083" s="14"/>
      <c r="G2083" s="14"/>
      <c r="H2083" s="14"/>
      <c r="I2083" s="15"/>
      <c r="J2083" s="77"/>
      <c r="K2083" s="92"/>
    </row>
    <row r="2084" spans="1:11" ht="12.75" x14ac:dyDescent="0.2">
      <c r="A2084" s="14"/>
      <c r="B2084" s="14"/>
      <c r="C2084" s="14"/>
      <c r="D2084" s="16"/>
      <c r="E2084" s="16"/>
      <c r="F2084" s="14"/>
      <c r="G2084" s="14"/>
      <c r="H2084" s="14"/>
      <c r="I2084" s="15"/>
      <c r="J2084" s="77"/>
      <c r="K2084" s="92"/>
    </row>
    <row r="2085" spans="1:11" ht="12.75" x14ac:dyDescent="0.2">
      <c r="A2085" s="14"/>
      <c r="B2085" s="14"/>
      <c r="C2085" s="14"/>
      <c r="D2085" s="16"/>
      <c r="E2085" s="16"/>
      <c r="F2085" s="14"/>
      <c r="G2085" s="14"/>
      <c r="H2085" s="14"/>
      <c r="I2085" s="15"/>
      <c r="J2085" s="77"/>
      <c r="K2085" s="92"/>
    </row>
    <row r="2086" spans="1:11" ht="12.75" x14ac:dyDescent="0.2">
      <c r="A2086" s="14"/>
      <c r="B2086" s="14"/>
      <c r="C2086" s="14"/>
      <c r="D2086" s="16"/>
      <c r="E2086" s="16"/>
      <c r="F2086" s="14"/>
      <c r="G2086" s="14"/>
      <c r="H2086" s="14"/>
      <c r="I2086" s="15"/>
      <c r="J2086" s="77"/>
      <c r="K2086" s="92"/>
    </row>
    <row r="2087" spans="1:11" ht="12.75" x14ac:dyDescent="0.2">
      <c r="A2087" s="14"/>
      <c r="B2087" s="14"/>
      <c r="C2087" s="14"/>
      <c r="D2087" s="16"/>
      <c r="E2087" s="16"/>
      <c r="F2087" s="14"/>
      <c r="G2087" s="14"/>
      <c r="H2087" s="14"/>
      <c r="I2087" s="15"/>
      <c r="J2087" s="77"/>
      <c r="K2087" s="92"/>
    </row>
    <row r="2088" spans="1:11" ht="12.75" x14ac:dyDescent="0.2">
      <c r="A2088" s="14"/>
      <c r="B2088" s="14"/>
      <c r="C2088" s="14"/>
      <c r="D2088" s="16"/>
      <c r="E2088" s="16"/>
      <c r="F2088" s="14"/>
      <c r="G2088" s="14"/>
      <c r="H2088" s="14"/>
      <c r="I2088" s="15"/>
      <c r="J2088" s="77"/>
      <c r="K2088" s="92"/>
    </row>
    <row r="2089" spans="1:11" ht="12.75" x14ac:dyDescent="0.2">
      <c r="A2089" s="14"/>
      <c r="B2089" s="14"/>
      <c r="C2089" s="14"/>
      <c r="D2089" s="16"/>
      <c r="E2089" s="16"/>
      <c r="F2089" s="14"/>
      <c r="G2089" s="14"/>
      <c r="H2089" s="14"/>
      <c r="I2089" s="15"/>
      <c r="J2089" s="77"/>
      <c r="K2089" s="92"/>
    </row>
    <row r="2090" spans="1:11" ht="12.75" x14ac:dyDescent="0.2">
      <c r="A2090" s="14"/>
      <c r="B2090" s="14"/>
      <c r="C2090" s="14"/>
      <c r="D2090" s="16"/>
      <c r="E2090" s="16"/>
      <c r="F2090" s="14"/>
      <c r="G2090" s="14"/>
      <c r="H2090" s="14"/>
      <c r="I2090" s="15"/>
      <c r="J2090" s="77"/>
      <c r="K2090" s="92"/>
    </row>
    <row r="2091" spans="1:11" ht="12.75" x14ac:dyDescent="0.2">
      <c r="A2091" s="14"/>
      <c r="B2091" s="14"/>
      <c r="C2091" s="14"/>
      <c r="D2091" s="16"/>
      <c r="E2091" s="16"/>
      <c r="F2091" s="14"/>
      <c r="G2091" s="14"/>
      <c r="H2091" s="14"/>
      <c r="I2091" s="15"/>
      <c r="J2091" s="77"/>
      <c r="K2091" s="92"/>
    </row>
    <row r="2092" spans="1:11" ht="12.75" x14ac:dyDescent="0.2">
      <c r="A2092" s="14"/>
      <c r="B2092" s="14"/>
      <c r="C2092" s="14"/>
      <c r="D2092" s="16"/>
      <c r="E2092" s="16"/>
      <c r="F2092" s="14"/>
      <c r="G2092" s="14"/>
      <c r="H2092" s="14"/>
      <c r="I2092" s="15"/>
      <c r="J2092" s="77"/>
      <c r="K2092" s="92"/>
    </row>
    <row r="2093" spans="1:11" ht="12.75" x14ac:dyDescent="0.2">
      <c r="A2093" s="14"/>
      <c r="B2093" s="14"/>
      <c r="C2093" s="14"/>
      <c r="D2093" s="16"/>
      <c r="E2093" s="16"/>
      <c r="F2093" s="14"/>
      <c r="G2093" s="14"/>
      <c r="H2093" s="14"/>
      <c r="I2093" s="15"/>
      <c r="J2093" s="77"/>
      <c r="K2093" s="92"/>
    </row>
    <row r="2094" spans="1:11" ht="12.75" x14ac:dyDescent="0.2">
      <c r="A2094" s="14"/>
      <c r="B2094" s="14"/>
      <c r="C2094" s="14"/>
      <c r="D2094" s="16"/>
      <c r="E2094" s="16"/>
      <c r="F2094" s="14"/>
      <c r="G2094" s="14"/>
      <c r="H2094" s="14"/>
      <c r="I2094" s="15"/>
      <c r="J2094" s="77"/>
      <c r="K2094" s="92"/>
    </row>
    <row r="2095" spans="1:11" ht="12.75" x14ac:dyDescent="0.2">
      <c r="A2095" s="14"/>
      <c r="B2095" s="14"/>
      <c r="C2095" s="14"/>
      <c r="D2095" s="16"/>
      <c r="E2095" s="16"/>
      <c r="F2095" s="14"/>
      <c r="G2095" s="14"/>
      <c r="H2095" s="14"/>
      <c r="I2095" s="15"/>
      <c r="J2095" s="77"/>
      <c r="K2095" s="92"/>
    </row>
    <row r="2096" spans="1:11" ht="12.75" x14ac:dyDescent="0.2">
      <c r="A2096" s="14"/>
      <c r="B2096" s="14"/>
      <c r="C2096" s="14"/>
      <c r="D2096" s="16"/>
      <c r="E2096" s="16"/>
      <c r="F2096" s="14"/>
      <c r="G2096" s="14"/>
      <c r="H2096" s="14"/>
      <c r="I2096" s="15"/>
      <c r="J2096" s="77"/>
      <c r="K2096" s="92"/>
    </row>
    <row r="2097" spans="1:11" ht="12.75" x14ac:dyDescent="0.2">
      <c r="A2097" s="14"/>
      <c r="B2097" s="14"/>
      <c r="C2097" s="14"/>
      <c r="D2097" s="16"/>
      <c r="E2097" s="16"/>
      <c r="F2097" s="14"/>
      <c r="G2097" s="14"/>
      <c r="H2097" s="14"/>
      <c r="I2097" s="15"/>
      <c r="J2097" s="77"/>
      <c r="K2097" s="92"/>
    </row>
    <row r="2098" spans="1:11" ht="12.75" x14ac:dyDescent="0.2">
      <c r="A2098" s="14"/>
      <c r="B2098" s="14"/>
      <c r="C2098" s="14"/>
      <c r="D2098" s="16"/>
      <c r="E2098" s="16"/>
      <c r="F2098" s="14"/>
      <c r="G2098" s="14"/>
      <c r="H2098" s="14"/>
      <c r="I2098" s="15"/>
      <c r="J2098" s="77"/>
      <c r="K2098" s="92"/>
    </row>
    <row r="2099" spans="1:11" ht="12.75" x14ac:dyDescent="0.2">
      <c r="A2099" s="14"/>
      <c r="B2099" s="14"/>
      <c r="C2099" s="14"/>
      <c r="D2099" s="16"/>
      <c r="E2099" s="16"/>
      <c r="F2099" s="14"/>
      <c r="G2099" s="14"/>
      <c r="H2099" s="14"/>
      <c r="I2099" s="15"/>
      <c r="J2099" s="77"/>
      <c r="K2099" s="92"/>
    </row>
    <row r="2100" spans="1:11" ht="12.75" x14ac:dyDescent="0.2">
      <c r="A2100" s="14"/>
      <c r="B2100" s="14"/>
      <c r="C2100" s="14"/>
      <c r="D2100" s="16"/>
      <c r="E2100" s="16"/>
      <c r="F2100" s="14"/>
      <c r="G2100" s="14"/>
      <c r="H2100" s="14"/>
      <c r="I2100" s="15"/>
      <c r="J2100" s="77"/>
      <c r="K2100" s="92"/>
    </row>
    <row r="2101" spans="1:11" ht="12.75" x14ac:dyDescent="0.2">
      <c r="A2101" s="14"/>
      <c r="B2101" s="14"/>
      <c r="C2101" s="14"/>
      <c r="D2101" s="16"/>
      <c r="E2101" s="16"/>
      <c r="F2101" s="14"/>
      <c r="G2101" s="14"/>
      <c r="H2101" s="14"/>
      <c r="I2101" s="15"/>
      <c r="J2101" s="77"/>
      <c r="K2101" s="92"/>
    </row>
    <row r="2102" spans="1:11" ht="12.75" x14ac:dyDescent="0.2">
      <c r="A2102" s="14"/>
      <c r="B2102" s="14"/>
      <c r="C2102" s="14"/>
      <c r="D2102" s="16"/>
      <c r="E2102" s="16"/>
      <c r="F2102" s="14"/>
      <c r="G2102" s="14"/>
      <c r="H2102" s="14"/>
      <c r="I2102" s="15"/>
      <c r="J2102" s="77"/>
      <c r="K2102" s="92"/>
    </row>
    <row r="2103" spans="1:11" ht="12.75" x14ac:dyDescent="0.2">
      <c r="A2103" s="14"/>
      <c r="B2103" s="14"/>
      <c r="C2103" s="14"/>
      <c r="D2103" s="16"/>
      <c r="E2103" s="16"/>
      <c r="F2103" s="14"/>
      <c r="G2103" s="14"/>
      <c r="H2103" s="14"/>
      <c r="I2103" s="15"/>
      <c r="J2103" s="77"/>
      <c r="K2103" s="92"/>
    </row>
    <row r="2104" spans="1:11" ht="12.75" x14ac:dyDescent="0.2">
      <c r="A2104" s="14"/>
      <c r="B2104" s="14"/>
      <c r="C2104" s="14"/>
      <c r="D2104" s="16"/>
      <c r="E2104" s="16"/>
      <c r="F2104" s="14"/>
      <c r="G2104" s="14"/>
      <c r="H2104" s="14"/>
      <c r="I2104" s="15"/>
      <c r="J2104" s="77"/>
      <c r="K2104" s="92"/>
    </row>
    <row r="2105" spans="1:11" ht="12.75" x14ac:dyDescent="0.2">
      <c r="A2105" s="14"/>
      <c r="B2105" s="14"/>
      <c r="C2105" s="14"/>
      <c r="D2105" s="16"/>
      <c r="E2105" s="16"/>
      <c r="F2105" s="14"/>
      <c r="G2105" s="14"/>
      <c r="H2105" s="14"/>
      <c r="I2105" s="15"/>
      <c r="J2105" s="77"/>
      <c r="K2105" s="92"/>
    </row>
    <row r="2106" spans="1:11" ht="12.75" x14ac:dyDescent="0.2">
      <c r="A2106" s="14"/>
      <c r="B2106" s="14"/>
      <c r="C2106" s="14"/>
      <c r="D2106" s="16"/>
      <c r="E2106" s="16"/>
      <c r="F2106" s="14"/>
      <c r="G2106" s="14"/>
      <c r="H2106" s="14"/>
      <c r="I2106" s="15"/>
      <c r="J2106" s="77"/>
      <c r="K2106" s="92"/>
    </row>
    <row r="2107" spans="1:11" ht="12.75" x14ac:dyDescent="0.2">
      <c r="A2107" s="14"/>
      <c r="B2107" s="14"/>
      <c r="C2107" s="14"/>
      <c r="D2107" s="16"/>
      <c r="E2107" s="16"/>
      <c r="F2107" s="14"/>
      <c r="G2107" s="14"/>
      <c r="H2107" s="14"/>
      <c r="I2107" s="15"/>
      <c r="J2107" s="77"/>
      <c r="K2107" s="92"/>
    </row>
    <row r="2108" spans="1:11" ht="12.75" x14ac:dyDescent="0.2">
      <c r="A2108" s="14"/>
      <c r="B2108" s="14"/>
      <c r="C2108" s="14"/>
      <c r="D2108" s="16"/>
      <c r="E2108" s="16"/>
      <c r="F2108" s="14"/>
      <c r="G2108" s="14"/>
      <c r="H2108" s="14"/>
      <c r="I2108" s="15"/>
      <c r="J2108" s="77"/>
      <c r="K2108" s="92"/>
    </row>
    <row r="2109" spans="1:11" ht="12.75" x14ac:dyDescent="0.2">
      <c r="A2109" s="14"/>
      <c r="B2109" s="14"/>
      <c r="C2109" s="14"/>
      <c r="D2109" s="16"/>
      <c r="E2109" s="16"/>
      <c r="F2109" s="14"/>
      <c r="G2109" s="14"/>
      <c r="H2109" s="14"/>
      <c r="I2109" s="15"/>
      <c r="J2109" s="77"/>
      <c r="K2109" s="92"/>
    </row>
    <row r="2110" spans="1:11" ht="12.75" x14ac:dyDescent="0.2">
      <c r="A2110" s="14"/>
      <c r="B2110" s="14"/>
      <c r="C2110" s="14"/>
      <c r="D2110" s="16"/>
      <c r="E2110" s="16"/>
      <c r="F2110" s="14"/>
      <c r="G2110" s="14"/>
      <c r="H2110" s="14"/>
      <c r="I2110" s="15"/>
      <c r="J2110" s="77"/>
      <c r="K2110" s="92"/>
    </row>
    <row r="2111" spans="1:11" ht="12.75" x14ac:dyDescent="0.2">
      <c r="A2111" s="14"/>
      <c r="B2111" s="14"/>
      <c r="C2111" s="14"/>
      <c r="D2111" s="16"/>
      <c r="E2111" s="16"/>
      <c r="F2111" s="14"/>
      <c r="G2111" s="14"/>
      <c r="H2111" s="14"/>
      <c r="I2111" s="15"/>
      <c r="J2111" s="77"/>
      <c r="K2111" s="92"/>
    </row>
    <row r="2112" spans="1:11" ht="12.75" x14ac:dyDescent="0.2">
      <c r="A2112" s="14"/>
      <c r="B2112" s="14"/>
      <c r="C2112" s="14"/>
      <c r="D2112" s="16"/>
      <c r="E2112" s="16"/>
      <c r="F2112" s="14"/>
      <c r="G2112" s="14"/>
      <c r="H2112" s="14"/>
      <c r="I2112" s="15"/>
      <c r="J2112" s="77"/>
      <c r="K2112" s="92"/>
    </row>
    <row r="2113" spans="1:11" ht="12.75" x14ac:dyDescent="0.2">
      <c r="A2113" s="14"/>
      <c r="B2113" s="14"/>
      <c r="C2113" s="14"/>
      <c r="D2113" s="16"/>
      <c r="E2113" s="16"/>
      <c r="F2113" s="14"/>
      <c r="G2113" s="14"/>
      <c r="H2113" s="14"/>
      <c r="I2113" s="15"/>
      <c r="J2113" s="77"/>
      <c r="K2113" s="92"/>
    </row>
    <row r="2114" spans="1:11" ht="12.75" x14ac:dyDescent="0.2">
      <c r="A2114" s="14"/>
      <c r="B2114" s="14"/>
      <c r="C2114" s="14"/>
      <c r="D2114" s="16"/>
      <c r="E2114" s="16"/>
      <c r="F2114" s="14"/>
      <c r="G2114" s="14"/>
      <c r="H2114" s="14"/>
      <c r="I2114" s="15"/>
      <c r="J2114" s="77"/>
      <c r="K2114" s="92"/>
    </row>
    <row r="2115" spans="1:11" ht="12.75" x14ac:dyDescent="0.2">
      <c r="A2115" s="14"/>
      <c r="B2115" s="14"/>
      <c r="C2115" s="14"/>
      <c r="D2115" s="16"/>
      <c r="E2115" s="16"/>
      <c r="F2115" s="14"/>
      <c r="G2115" s="14"/>
      <c r="H2115" s="14"/>
      <c r="I2115" s="15"/>
      <c r="J2115" s="77"/>
      <c r="K2115" s="92"/>
    </row>
    <row r="2116" spans="1:11" ht="12.75" x14ac:dyDescent="0.2">
      <c r="A2116" s="14"/>
      <c r="B2116" s="14"/>
      <c r="C2116" s="14"/>
      <c r="D2116" s="16"/>
      <c r="E2116" s="16"/>
      <c r="F2116" s="14"/>
      <c r="G2116" s="14"/>
      <c r="H2116" s="14"/>
      <c r="I2116" s="15"/>
      <c r="J2116" s="77"/>
      <c r="K2116" s="92"/>
    </row>
    <row r="2117" spans="1:11" ht="12.75" x14ac:dyDescent="0.2">
      <c r="A2117" s="14"/>
      <c r="B2117" s="14"/>
      <c r="C2117" s="14"/>
      <c r="D2117" s="16"/>
      <c r="E2117" s="16"/>
      <c r="F2117" s="14"/>
      <c r="G2117" s="14"/>
      <c r="H2117" s="14"/>
      <c r="I2117" s="15"/>
      <c r="J2117" s="77"/>
      <c r="K2117" s="92"/>
    </row>
    <row r="2118" spans="1:11" ht="12.75" x14ac:dyDescent="0.2">
      <c r="A2118" s="14"/>
      <c r="B2118" s="14"/>
      <c r="C2118" s="14"/>
      <c r="D2118" s="16"/>
      <c r="E2118" s="16"/>
      <c r="F2118" s="14"/>
      <c r="G2118" s="14"/>
      <c r="H2118" s="14"/>
      <c r="I2118" s="15"/>
      <c r="J2118" s="77"/>
      <c r="K2118" s="92"/>
    </row>
    <row r="2119" spans="1:11" ht="12.75" x14ac:dyDescent="0.2">
      <c r="A2119" s="14"/>
      <c r="B2119" s="14"/>
      <c r="C2119" s="14"/>
      <c r="D2119" s="16"/>
      <c r="E2119" s="16"/>
      <c r="F2119" s="14"/>
      <c r="G2119" s="14"/>
      <c r="H2119" s="14"/>
      <c r="I2119" s="15"/>
      <c r="J2119" s="77"/>
      <c r="K2119" s="92"/>
    </row>
    <row r="2120" spans="1:11" ht="12.75" x14ac:dyDescent="0.2">
      <c r="A2120" s="14"/>
      <c r="B2120" s="14"/>
      <c r="C2120" s="14"/>
      <c r="D2120" s="16"/>
      <c r="E2120" s="16"/>
      <c r="F2120" s="14"/>
      <c r="G2120" s="14"/>
      <c r="H2120" s="14"/>
      <c r="I2120" s="15"/>
      <c r="J2120" s="77"/>
      <c r="K2120" s="92"/>
    </row>
    <row r="2121" spans="1:11" ht="12.75" x14ac:dyDescent="0.2">
      <c r="A2121" s="14"/>
      <c r="B2121" s="14"/>
      <c r="C2121" s="14"/>
      <c r="D2121" s="16"/>
      <c r="E2121" s="16"/>
      <c r="F2121" s="14"/>
      <c r="G2121" s="14"/>
      <c r="H2121" s="14"/>
      <c r="I2121" s="15"/>
      <c r="J2121" s="77"/>
      <c r="K2121" s="92"/>
    </row>
    <row r="2122" spans="1:11" ht="12.75" x14ac:dyDescent="0.2">
      <c r="A2122" s="14"/>
      <c r="B2122" s="14"/>
      <c r="C2122" s="14"/>
      <c r="D2122" s="16"/>
      <c r="E2122" s="16"/>
      <c r="F2122" s="14"/>
      <c r="G2122" s="14"/>
      <c r="H2122" s="14"/>
      <c r="I2122" s="15"/>
      <c r="J2122" s="77"/>
      <c r="K2122" s="92"/>
    </row>
    <row r="2123" spans="1:11" ht="12.75" x14ac:dyDescent="0.2">
      <c r="A2123" s="14"/>
      <c r="B2123" s="14"/>
      <c r="C2123" s="14"/>
      <c r="D2123" s="16"/>
      <c r="E2123" s="16"/>
      <c r="F2123" s="14"/>
      <c r="G2123" s="14"/>
      <c r="H2123" s="14"/>
      <c r="I2123" s="15"/>
      <c r="J2123" s="77"/>
      <c r="K2123" s="92"/>
    </row>
    <row r="2124" spans="1:11" ht="12.75" x14ac:dyDescent="0.2">
      <c r="A2124" s="14"/>
      <c r="B2124" s="14"/>
      <c r="C2124" s="14"/>
      <c r="D2124" s="16"/>
      <c r="E2124" s="16"/>
      <c r="F2124" s="14"/>
      <c r="G2124" s="14"/>
      <c r="H2124" s="14"/>
      <c r="I2124" s="15"/>
      <c r="J2124" s="77"/>
      <c r="K2124" s="92"/>
    </row>
    <row r="2125" spans="1:11" ht="12.75" x14ac:dyDescent="0.2">
      <c r="A2125" s="14"/>
      <c r="B2125" s="14"/>
      <c r="C2125" s="14"/>
      <c r="D2125" s="16"/>
      <c r="E2125" s="16"/>
      <c r="F2125" s="14"/>
      <c r="G2125" s="14"/>
      <c r="H2125" s="14"/>
      <c r="I2125" s="15"/>
      <c r="J2125" s="77"/>
      <c r="K2125" s="92"/>
    </row>
    <row r="2126" spans="1:11" ht="12.75" x14ac:dyDescent="0.2">
      <c r="A2126" s="14"/>
      <c r="B2126" s="14"/>
      <c r="C2126" s="14"/>
      <c r="D2126" s="16"/>
      <c r="E2126" s="16"/>
      <c r="F2126" s="14"/>
      <c r="G2126" s="14"/>
      <c r="H2126" s="14"/>
      <c r="I2126" s="15"/>
      <c r="J2126" s="77"/>
      <c r="K2126" s="92"/>
    </row>
    <row r="2127" spans="1:11" ht="12.75" x14ac:dyDescent="0.2">
      <c r="A2127" s="14"/>
      <c r="B2127" s="14"/>
      <c r="C2127" s="14"/>
      <c r="D2127" s="16"/>
      <c r="E2127" s="16"/>
      <c r="F2127" s="14"/>
      <c r="G2127" s="14"/>
      <c r="H2127" s="14"/>
      <c r="I2127" s="15"/>
      <c r="J2127" s="77"/>
      <c r="K2127" s="92"/>
    </row>
    <row r="2128" spans="1:11" ht="12.75" x14ac:dyDescent="0.2">
      <c r="A2128" s="14"/>
      <c r="B2128" s="14"/>
      <c r="C2128" s="14"/>
      <c r="D2128" s="16"/>
      <c r="E2128" s="16"/>
      <c r="F2128" s="14"/>
      <c r="G2128" s="14"/>
      <c r="H2128" s="14"/>
      <c r="I2128" s="15"/>
      <c r="J2128" s="77"/>
      <c r="K2128" s="92"/>
    </row>
    <row r="2129" spans="1:11" ht="12.75" x14ac:dyDescent="0.2">
      <c r="A2129" s="14"/>
      <c r="B2129" s="14"/>
      <c r="C2129" s="14"/>
      <c r="D2129" s="16"/>
      <c r="E2129" s="16"/>
      <c r="F2129" s="14"/>
      <c r="G2129" s="14"/>
      <c r="H2129" s="14"/>
      <c r="I2129" s="15"/>
      <c r="J2129" s="77"/>
      <c r="K2129" s="92"/>
    </row>
    <row r="2130" spans="1:11" ht="12.75" x14ac:dyDescent="0.2">
      <c r="A2130" s="14"/>
      <c r="B2130" s="14"/>
      <c r="C2130" s="14"/>
      <c r="D2130" s="16"/>
      <c r="E2130" s="16"/>
      <c r="F2130" s="14"/>
      <c r="G2130" s="14"/>
      <c r="H2130" s="14"/>
      <c r="I2130" s="15"/>
      <c r="J2130" s="77"/>
      <c r="K2130" s="92"/>
    </row>
    <row r="2131" spans="1:11" ht="12.75" x14ac:dyDescent="0.2">
      <c r="A2131" s="14"/>
      <c r="B2131" s="14"/>
      <c r="C2131" s="14"/>
      <c r="D2131" s="16"/>
      <c r="E2131" s="16"/>
      <c r="F2131" s="14"/>
      <c r="G2131" s="14"/>
      <c r="H2131" s="14"/>
      <c r="I2131" s="15"/>
      <c r="J2131" s="77"/>
      <c r="K2131" s="92"/>
    </row>
    <row r="2132" spans="1:11" ht="12.75" x14ac:dyDescent="0.2">
      <c r="A2132" s="14"/>
      <c r="B2132" s="14"/>
      <c r="C2132" s="14"/>
      <c r="D2132" s="16"/>
      <c r="E2132" s="16"/>
      <c r="F2132" s="14"/>
      <c r="G2132" s="14"/>
      <c r="H2132" s="14"/>
      <c r="I2132" s="15"/>
      <c r="J2132" s="77"/>
      <c r="K2132" s="92"/>
    </row>
    <row r="2133" spans="1:11" ht="12.75" x14ac:dyDescent="0.2">
      <c r="A2133" s="14"/>
      <c r="B2133" s="14"/>
      <c r="C2133" s="14"/>
      <c r="D2133" s="16"/>
      <c r="E2133" s="16"/>
      <c r="F2133" s="14"/>
      <c r="G2133" s="14"/>
      <c r="H2133" s="14"/>
      <c r="I2133" s="15"/>
      <c r="J2133" s="77"/>
      <c r="K2133" s="92"/>
    </row>
    <row r="2134" spans="1:11" ht="12.75" x14ac:dyDescent="0.2">
      <c r="A2134" s="14"/>
      <c r="B2134" s="14"/>
      <c r="C2134" s="14"/>
      <c r="D2134" s="16"/>
      <c r="E2134" s="16"/>
      <c r="F2134" s="14"/>
      <c r="G2134" s="14"/>
      <c r="H2134" s="14"/>
      <c r="I2134" s="15"/>
      <c r="J2134" s="77"/>
      <c r="K2134" s="92"/>
    </row>
    <row r="2135" spans="1:11" ht="12.75" x14ac:dyDescent="0.2">
      <c r="A2135" s="14"/>
      <c r="B2135" s="14"/>
      <c r="C2135" s="14"/>
      <c r="D2135" s="16"/>
      <c r="E2135" s="16"/>
      <c r="F2135" s="14"/>
      <c r="G2135" s="14"/>
      <c r="H2135" s="14"/>
      <c r="I2135" s="15"/>
      <c r="J2135" s="77"/>
      <c r="K2135" s="92"/>
    </row>
    <row r="2136" spans="1:11" ht="12.75" x14ac:dyDescent="0.2">
      <c r="A2136" s="14"/>
      <c r="B2136" s="14"/>
      <c r="C2136" s="14"/>
      <c r="D2136" s="16"/>
      <c r="E2136" s="16"/>
      <c r="F2136" s="14"/>
      <c r="G2136" s="14"/>
      <c r="H2136" s="14"/>
      <c r="I2136" s="15"/>
      <c r="J2136" s="77"/>
      <c r="K2136" s="92"/>
    </row>
    <row r="2137" spans="1:11" ht="12.75" x14ac:dyDescent="0.2">
      <c r="A2137" s="14"/>
      <c r="B2137" s="14"/>
      <c r="C2137" s="14"/>
      <c r="D2137" s="16"/>
      <c r="E2137" s="16"/>
      <c r="F2137" s="14"/>
      <c r="G2137" s="14"/>
      <c r="H2137" s="14"/>
      <c r="I2137" s="15"/>
      <c r="J2137" s="77"/>
      <c r="K2137" s="92"/>
    </row>
    <row r="2138" spans="1:11" ht="12.75" x14ac:dyDescent="0.2">
      <c r="A2138" s="14"/>
      <c r="B2138" s="14"/>
      <c r="C2138" s="14"/>
      <c r="D2138" s="16"/>
      <c r="E2138" s="16"/>
      <c r="F2138" s="14"/>
      <c r="G2138" s="14"/>
      <c r="H2138" s="14"/>
      <c r="I2138" s="15"/>
      <c r="J2138" s="77"/>
      <c r="K2138" s="92"/>
    </row>
    <row r="2139" spans="1:11" ht="12.75" x14ac:dyDescent="0.2">
      <c r="A2139" s="14"/>
      <c r="B2139" s="14"/>
      <c r="C2139" s="14"/>
      <c r="D2139" s="16"/>
      <c r="E2139" s="16"/>
      <c r="F2139" s="14"/>
      <c r="G2139" s="14"/>
      <c r="H2139" s="14"/>
      <c r="I2139" s="15"/>
      <c r="J2139" s="77"/>
      <c r="K2139" s="92"/>
    </row>
    <row r="2140" spans="1:11" ht="12.75" x14ac:dyDescent="0.2">
      <c r="A2140" s="14"/>
      <c r="B2140" s="14"/>
      <c r="C2140" s="14"/>
      <c r="D2140" s="16"/>
      <c r="E2140" s="16"/>
      <c r="F2140" s="14"/>
      <c r="G2140" s="14"/>
      <c r="H2140" s="14"/>
      <c r="I2140" s="15"/>
      <c r="J2140" s="77"/>
      <c r="K2140" s="92"/>
    </row>
    <row r="2141" spans="1:11" ht="12.75" x14ac:dyDescent="0.2">
      <c r="A2141" s="14"/>
      <c r="B2141" s="14"/>
      <c r="C2141" s="14"/>
      <c r="D2141" s="16"/>
      <c r="E2141" s="16"/>
      <c r="F2141" s="14"/>
      <c r="G2141" s="14"/>
      <c r="H2141" s="14"/>
      <c r="I2141" s="15"/>
      <c r="J2141" s="77"/>
      <c r="K2141" s="92"/>
    </row>
    <row r="2142" spans="1:11" ht="12.75" x14ac:dyDescent="0.2">
      <c r="A2142" s="14"/>
      <c r="B2142" s="14"/>
      <c r="C2142" s="14"/>
      <c r="D2142" s="16"/>
      <c r="E2142" s="16"/>
      <c r="F2142" s="14"/>
      <c r="G2142" s="14"/>
      <c r="H2142" s="14"/>
      <c r="I2142" s="15"/>
      <c r="J2142" s="77"/>
      <c r="K2142" s="92"/>
    </row>
    <row r="2143" spans="1:11" ht="12.75" x14ac:dyDescent="0.2">
      <c r="A2143" s="14"/>
      <c r="B2143" s="14"/>
      <c r="C2143" s="14"/>
      <c r="D2143" s="16"/>
      <c r="E2143" s="16"/>
      <c r="F2143" s="14"/>
      <c r="G2143" s="14"/>
      <c r="H2143" s="14"/>
      <c r="I2143" s="15"/>
      <c r="J2143" s="77"/>
      <c r="K2143" s="92"/>
    </row>
    <row r="2144" spans="1:11" ht="12.75" x14ac:dyDescent="0.2">
      <c r="A2144" s="14"/>
      <c r="B2144" s="14"/>
      <c r="C2144" s="14"/>
      <c r="D2144" s="16"/>
      <c r="E2144" s="16"/>
      <c r="F2144" s="14"/>
      <c r="G2144" s="14"/>
      <c r="H2144" s="14"/>
      <c r="I2144" s="15"/>
      <c r="J2144" s="77"/>
      <c r="K2144" s="92"/>
    </row>
    <row r="2145" spans="1:11" ht="12.75" x14ac:dyDescent="0.2">
      <c r="A2145" s="14"/>
      <c r="B2145" s="14"/>
      <c r="C2145" s="14"/>
      <c r="D2145" s="16"/>
      <c r="E2145" s="16"/>
      <c r="F2145" s="14"/>
      <c r="G2145" s="14"/>
      <c r="H2145" s="14"/>
      <c r="I2145" s="15"/>
      <c r="J2145" s="77"/>
      <c r="K2145" s="92"/>
    </row>
    <row r="2146" spans="1:11" ht="12.75" x14ac:dyDescent="0.2">
      <c r="A2146" s="14"/>
      <c r="B2146" s="14"/>
      <c r="C2146" s="14"/>
      <c r="D2146" s="16"/>
      <c r="E2146" s="16"/>
      <c r="F2146" s="14"/>
      <c r="G2146" s="14"/>
      <c r="H2146" s="14"/>
      <c r="I2146" s="15"/>
      <c r="J2146" s="77"/>
      <c r="K2146" s="92"/>
    </row>
    <row r="2147" spans="1:11" ht="12.75" x14ac:dyDescent="0.2">
      <c r="A2147" s="14"/>
      <c r="B2147" s="14"/>
      <c r="C2147" s="14"/>
      <c r="D2147" s="16"/>
      <c r="E2147" s="16"/>
      <c r="F2147" s="14"/>
      <c r="G2147" s="14"/>
      <c r="H2147" s="14"/>
      <c r="I2147" s="15"/>
      <c r="J2147" s="77"/>
      <c r="K2147" s="92"/>
    </row>
    <row r="2148" spans="1:11" ht="12.75" x14ac:dyDescent="0.2">
      <c r="A2148" s="14"/>
      <c r="B2148" s="14"/>
      <c r="C2148" s="14"/>
      <c r="D2148" s="16"/>
      <c r="E2148" s="16"/>
      <c r="F2148" s="14"/>
      <c r="G2148" s="14"/>
      <c r="H2148" s="14"/>
      <c r="I2148" s="15"/>
      <c r="J2148" s="77"/>
      <c r="K2148" s="92"/>
    </row>
    <row r="2149" spans="1:11" ht="12.75" x14ac:dyDescent="0.2">
      <c r="A2149" s="14"/>
      <c r="B2149" s="14"/>
      <c r="C2149" s="14"/>
      <c r="D2149" s="16"/>
      <c r="E2149" s="16"/>
      <c r="F2149" s="14"/>
      <c r="G2149" s="14"/>
      <c r="H2149" s="14"/>
      <c r="I2149" s="15"/>
      <c r="J2149" s="77"/>
      <c r="K2149" s="92"/>
    </row>
    <row r="2150" spans="1:11" ht="12.75" x14ac:dyDescent="0.2">
      <c r="A2150" s="14"/>
      <c r="B2150" s="14"/>
      <c r="C2150" s="14"/>
      <c r="D2150" s="16"/>
      <c r="E2150" s="16"/>
      <c r="F2150" s="14"/>
      <c r="G2150" s="14"/>
      <c r="H2150" s="14"/>
      <c r="I2150" s="15"/>
      <c r="J2150" s="77"/>
      <c r="K2150" s="92"/>
    </row>
    <row r="2151" spans="1:11" ht="12.75" x14ac:dyDescent="0.2">
      <c r="A2151" s="14"/>
      <c r="B2151" s="14"/>
      <c r="C2151" s="14"/>
      <c r="D2151" s="16"/>
      <c r="E2151" s="16"/>
      <c r="F2151" s="14"/>
      <c r="G2151" s="14"/>
      <c r="H2151" s="14"/>
      <c r="I2151" s="15"/>
      <c r="J2151" s="77"/>
      <c r="K2151" s="92"/>
    </row>
    <row r="2152" spans="1:11" ht="12.75" x14ac:dyDescent="0.2">
      <c r="A2152" s="14"/>
      <c r="B2152" s="14"/>
      <c r="C2152" s="14"/>
      <c r="D2152" s="16"/>
      <c r="E2152" s="16"/>
      <c r="F2152" s="14"/>
      <c r="G2152" s="14"/>
      <c r="H2152" s="14"/>
      <c r="I2152" s="15"/>
      <c r="J2152" s="77"/>
      <c r="K2152" s="92"/>
    </row>
    <row r="2153" spans="1:11" ht="12.75" x14ac:dyDescent="0.2">
      <c r="A2153" s="14"/>
      <c r="B2153" s="14"/>
      <c r="C2153" s="14"/>
      <c r="D2153" s="16"/>
      <c r="E2153" s="16"/>
      <c r="F2153" s="14"/>
      <c r="G2153" s="14"/>
      <c r="H2153" s="14"/>
      <c r="I2153" s="15"/>
      <c r="J2153" s="77"/>
      <c r="K2153" s="92"/>
    </row>
    <row r="2154" spans="1:11" ht="12.75" x14ac:dyDescent="0.2">
      <c r="A2154" s="14"/>
      <c r="B2154" s="14"/>
      <c r="C2154" s="14"/>
      <c r="D2154" s="16"/>
      <c r="E2154" s="16"/>
      <c r="F2154" s="14"/>
      <c r="G2154" s="14"/>
      <c r="H2154" s="14"/>
      <c r="I2154" s="15"/>
      <c r="J2154" s="77"/>
      <c r="K2154" s="92"/>
    </row>
    <row r="2155" spans="1:11" ht="12.75" x14ac:dyDescent="0.2">
      <c r="A2155" s="14"/>
      <c r="B2155" s="14"/>
      <c r="C2155" s="14"/>
      <c r="D2155" s="16"/>
      <c r="E2155" s="16"/>
      <c r="F2155" s="14"/>
      <c r="G2155" s="14"/>
      <c r="H2155" s="14"/>
      <c r="I2155" s="15"/>
      <c r="J2155" s="77"/>
      <c r="K2155" s="92"/>
    </row>
    <row r="2156" spans="1:11" ht="12.75" x14ac:dyDescent="0.2">
      <c r="A2156" s="14"/>
      <c r="B2156" s="14"/>
      <c r="C2156" s="14"/>
      <c r="D2156" s="16"/>
      <c r="E2156" s="16"/>
      <c r="F2156" s="14"/>
      <c r="G2156" s="14"/>
      <c r="H2156" s="14"/>
      <c r="I2156" s="15"/>
      <c r="J2156" s="77"/>
      <c r="K2156" s="92"/>
    </row>
    <row r="2157" spans="1:11" ht="12.75" x14ac:dyDescent="0.2">
      <c r="A2157" s="14"/>
      <c r="B2157" s="14"/>
      <c r="C2157" s="14"/>
      <c r="D2157" s="16"/>
      <c r="E2157" s="16"/>
      <c r="F2157" s="14"/>
      <c r="G2157" s="14"/>
      <c r="H2157" s="14"/>
      <c r="I2157" s="15"/>
      <c r="J2157" s="77"/>
      <c r="K2157" s="92"/>
    </row>
    <row r="2158" spans="1:11" ht="12.75" x14ac:dyDescent="0.2">
      <c r="A2158" s="14"/>
      <c r="B2158" s="14"/>
      <c r="C2158" s="14"/>
      <c r="D2158" s="16"/>
      <c r="E2158" s="16"/>
      <c r="F2158" s="14"/>
      <c r="G2158" s="14"/>
      <c r="H2158" s="14"/>
      <c r="I2158" s="15"/>
      <c r="J2158" s="77"/>
      <c r="K2158" s="92"/>
    </row>
    <row r="2159" spans="1:11" ht="12.75" x14ac:dyDescent="0.2">
      <c r="A2159" s="14"/>
      <c r="B2159" s="14"/>
      <c r="C2159" s="14"/>
      <c r="D2159" s="16"/>
      <c r="E2159" s="16"/>
      <c r="F2159" s="14"/>
      <c r="G2159" s="14"/>
      <c r="H2159" s="14"/>
      <c r="I2159" s="15"/>
      <c r="J2159" s="77"/>
      <c r="K2159" s="92"/>
    </row>
    <row r="2160" spans="1:11" ht="12.75" x14ac:dyDescent="0.2">
      <c r="A2160" s="14"/>
      <c r="B2160" s="14"/>
      <c r="C2160" s="14"/>
      <c r="D2160" s="16"/>
      <c r="E2160" s="16"/>
      <c r="F2160" s="14"/>
      <c r="G2160" s="14"/>
      <c r="H2160" s="14"/>
      <c r="I2160" s="15"/>
      <c r="J2160" s="77"/>
      <c r="K2160" s="92"/>
    </row>
    <row r="2161" spans="1:11" ht="12.75" x14ac:dyDescent="0.2">
      <c r="A2161" s="14"/>
      <c r="B2161" s="14"/>
      <c r="C2161" s="14"/>
      <c r="D2161" s="16"/>
      <c r="E2161" s="16"/>
      <c r="F2161" s="14"/>
      <c r="G2161" s="14"/>
      <c r="H2161" s="14"/>
      <c r="I2161" s="15"/>
      <c r="J2161" s="77"/>
      <c r="K2161" s="92"/>
    </row>
    <row r="2162" spans="1:11" ht="12.75" x14ac:dyDescent="0.2">
      <c r="A2162" s="14"/>
      <c r="B2162" s="14"/>
      <c r="C2162" s="14"/>
      <c r="D2162" s="16"/>
      <c r="E2162" s="16"/>
      <c r="F2162" s="14"/>
      <c r="G2162" s="14"/>
      <c r="H2162" s="14"/>
      <c r="I2162" s="15"/>
      <c r="J2162" s="77"/>
      <c r="K2162" s="92"/>
    </row>
    <row r="2163" spans="1:11" ht="12.75" x14ac:dyDescent="0.2">
      <c r="A2163" s="14"/>
      <c r="B2163" s="14"/>
      <c r="C2163" s="14"/>
      <c r="D2163" s="16"/>
      <c r="E2163" s="16"/>
      <c r="F2163" s="14"/>
      <c r="G2163" s="14"/>
      <c r="H2163" s="14"/>
      <c r="I2163" s="15"/>
      <c r="J2163" s="77"/>
      <c r="K2163" s="92"/>
    </row>
    <row r="2164" spans="1:11" ht="12.75" x14ac:dyDescent="0.2">
      <c r="A2164" s="14"/>
      <c r="B2164" s="14"/>
      <c r="C2164" s="14"/>
      <c r="D2164" s="16"/>
      <c r="E2164" s="16"/>
      <c r="F2164" s="14"/>
      <c r="G2164" s="14"/>
      <c r="H2164" s="14"/>
      <c r="I2164" s="15"/>
      <c r="J2164" s="77"/>
      <c r="K2164" s="92"/>
    </row>
    <row r="2165" spans="1:11" ht="12.75" x14ac:dyDescent="0.2">
      <c r="A2165" s="14"/>
      <c r="B2165" s="14"/>
      <c r="C2165" s="14"/>
      <c r="D2165" s="16"/>
      <c r="E2165" s="16"/>
      <c r="F2165" s="14"/>
      <c r="G2165" s="14"/>
      <c r="H2165" s="14"/>
      <c r="I2165" s="15"/>
      <c r="J2165" s="77"/>
      <c r="K2165" s="92"/>
    </row>
    <row r="2166" spans="1:11" ht="12.75" x14ac:dyDescent="0.2">
      <c r="A2166" s="14"/>
      <c r="B2166" s="14"/>
      <c r="C2166" s="14"/>
      <c r="D2166" s="16"/>
      <c r="E2166" s="16"/>
      <c r="F2166" s="14"/>
      <c r="G2166" s="14"/>
      <c r="H2166" s="14"/>
      <c r="I2166" s="15"/>
      <c r="J2166" s="77"/>
      <c r="K2166" s="92"/>
    </row>
    <row r="2167" spans="1:11" ht="12.75" x14ac:dyDescent="0.2">
      <c r="A2167" s="14"/>
      <c r="B2167" s="14"/>
      <c r="C2167" s="14"/>
      <c r="D2167" s="16"/>
      <c r="E2167" s="16"/>
      <c r="F2167" s="14"/>
      <c r="G2167" s="14"/>
      <c r="H2167" s="14"/>
      <c r="I2167" s="15"/>
      <c r="J2167" s="77"/>
      <c r="K2167" s="92"/>
    </row>
    <row r="2168" spans="1:11" ht="12.75" x14ac:dyDescent="0.2">
      <c r="A2168" s="14"/>
      <c r="B2168" s="14"/>
      <c r="C2168" s="14"/>
      <c r="D2168" s="16"/>
      <c r="E2168" s="16"/>
      <c r="F2168" s="14"/>
      <c r="G2168" s="14"/>
      <c r="H2168" s="14"/>
      <c r="I2168" s="15"/>
      <c r="J2168" s="77"/>
      <c r="K2168" s="92"/>
    </row>
    <row r="2169" spans="1:11" ht="12.75" x14ac:dyDescent="0.2">
      <c r="A2169" s="14"/>
      <c r="B2169" s="14"/>
      <c r="C2169" s="14"/>
      <c r="D2169" s="16"/>
      <c r="E2169" s="16"/>
      <c r="F2169" s="14"/>
      <c r="G2169" s="14"/>
      <c r="H2169" s="14"/>
      <c r="I2169" s="15"/>
      <c r="J2169" s="77"/>
      <c r="K2169" s="92"/>
    </row>
    <row r="2170" spans="1:11" ht="12.75" x14ac:dyDescent="0.2">
      <c r="A2170" s="14"/>
      <c r="B2170" s="14"/>
      <c r="C2170" s="14"/>
      <c r="D2170" s="16"/>
      <c r="E2170" s="16"/>
      <c r="F2170" s="14"/>
      <c r="G2170" s="14"/>
      <c r="H2170" s="14"/>
      <c r="I2170" s="15"/>
      <c r="J2170" s="77"/>
      <c r="K2170" s="92"/>
    </row>
    <row r="2171" spans="1:11" ht="12.75" x14ac:dyDescent="0.2">
      <c r="A2171" s="14"/>
      <c r="B2171" s="14"/>
      <c r="C2171" s="14"/>
      <c r="D2171" s="16"/>
      <c r="E2171" s="16"/>
      <c r="F2171" s="14"/>
      <c r="G2171" s="14"/>
      <c r="H2171" s="14"/>
      <c r="I2171" s="15"/>
      <c r="J2171" s="77"/>
      <c r="K2171" s="92"/>
    </row>
    <row r="2172" spans="1:11" ht="12.75" x14ac:dyDescent="0.2">
      <c r="A2172" s="14"/>
      <c r="B2172" s="14"/>
      <c r="C2172" s="14"/>
      <c r="D2172" s="16"/>
      <c r="E2172" s="16"/>
      <c r="F2172" s="14"/>
      <c r="G2172" s="14"/>
      <c r="H2172" s="14"/>
      <c r="I2172" s="15"/>
      <c r="J2172" s="77"/>
      <c r="K2172" s="92"/>
    </row>
    <row r="2173" spans="1:11" ht="12.75" x14ac:dyDescent="0.2">
      <c r="A2173" s="14"/>
      <c r="B2173" s="14"/>
      <c r="C2173" s="14"/>
      <c r="D2173" s="16"/>
      <c r="E2173" s="16"/>
      <c r="F2173" s="14"/>
      <c r="G2173" s="14"/>
      <c r="H2173" s="14"/>
      <c r="I2173" s="15"/>
      <c r="J2173" s="77"/>
      <c r="K2173" s="92"/>
    </row>
    <row r="2174" spans="1:11" ht="12.75" x14ac:dyDescent="0.2">
      <c r="A2174" s="14"/>
      <c r="B2174" s="14"/>
      <c r="C2174" s="14"/>
      <c r="D2174" s="16"/>
      <c r="E2174" s="16"/>
      <c r="F2174" s="14"/>
      <c r="G2174" s="14"/>
      <c r="H2174" s="14"/>
      <c r="I2174" s="15"/>
      <c r="J2174" s="77"/>
      <c r="K2174" s="92"/>
    </row>
    <row r="2175" spans="1:11" ht="12.75" x14ac:dyDescent="0.2">
      <c r="A2175" s="14"/>
      <c r="B2175" s="14"/>
      <c r="C2175" s="14"/>
      <c r="D2175" s="16"/>
      <c r="E2175" s="16"/>
      <c r="F2175" s="14"/>
      <c r="G2175" s="14"/>
      <c r="H2175" s="14"/>
      <c r="I2175" s="15"/>
      <c r="J2175" s="77"/>
      <c r="K2175" s="92"/>
    </row>
    <row r="2176" spans="1:11" ht="12.75" x14ac:dyDescent="0.2">
      <c r="A2176" s="14"/>
      <c r="B2176" s="14"/>
      <c r="C2176" s="14"/>
      <c r="D2176" s="16"/>
      <c r="E2176" s="16"/>
      <c r="F2176" s="14"/>
      <c r="G2176" s="14"/>
      <c r="H2176" s="14"/>
      <c r="I2176" s="15"/>
      <c r="J2176" s="77"/>
      <c r="K2176" s="92"/>
    </row>
    <row r="2177" spans="1:11" ht="12.75" x14ac:dyDescent="0.2">
      <c r="A2177" s="14"/>
      <c r="B2177" s="14"/>
      <c r="C2177" s="14"/>
      <c r="D2177" s="16"/>
      <c r="E2177" s="16"/>
      <c r="F2177" s="14"/>
      <c r="G2177" s="14"/>
      <c r="H2177" s="14"/>
      <c r="I2177" s="15"/>
      <c r="J2177" s="77"/>
      <c r="K2177" s="92"/>
    </row>
    <row r="2178" spans="1:11" ht="12.75" x14ac:dyDescent="0.2">
      <c r="A2178" s="14"/>
      <c r="B2178" s="14"/>
      <c r="C2178" s="14"/>
      <c r="D2178" s="16"/>
      <c r="E2178" s="16"/>
      <c r="F2178" s="14"/>
      <c r="G2178" s="14"/>
      <c r="H2178" s="14"/>
      <c r="I2178" s="15"/>
      <c r="J2178" s="77"/>
      <c r="K2178" s="92"/>
    </row>
    <row r="2179" spans="1:11" ht="12.75" x14ac:dyDescent="0.2">
      <c r="A2179" s="14"/>
      <c r="B2179" s="14"/>
      <c r="C2179" s="14"/>
      <c r="D2179" s="16"/>
      <c r="E2179" s="16"/>
      <c r="F2179" s="14"/>
      <c r="G2179" s="14"/>
      <c r="H2179" s="14"/>
      <c r="I2179" s="15"/>
      <c r="J2179" s="77"/>
      <c r="K2179" s="92"/>
    </row>
    <row r="2180" spans="1:11" ht="12.75" x14ac:dyDescent="0.2">
      <c r="A2180" s="14"/>
      <c r="B2180" s="14"/>
      <c r="C2180" s="14"/>
      <c r="D2180" s="16"/>
      <c r="E2180" s="16"/>
      <c r="F2180" s="14"/>
      <c r="G2180" s="14"/>
      <c r="H2180" s="14"/>
      <c r="I2180" s="15"/>
      <c r="J2180" s="77"/>
      <c r="K2180" s="92"/>
    </row>
    <row r="2181" spans="1:11" ht="12.75" x14ac:dyDescent="0.2">
      <c r="A2181" s="14"/>
      <c r="B2181" s="14"/>
      <c r="C2181" s="14"/>
      <c r="D2181" s="16"/>
      <c r="E2181" s="16"/>
      <c r="F2181" s="14"/>
      <c r="G2181" s="14"/>
      <c r="H2181" s="14"/>
      <c r="I2181" s="15"/>
      <c r="J2181" s="77"/>
      <c r="K2181" s="92"/>
    </row>
    <row r="2182" spans="1:11" ht="12.75" x14ac:dyDescent="0.2">
      <c r="A2182" s="14"/>
      <c r="B2182" s="14"/>
      <c r="C2182" s="14"/>
      <c r="D2182" s="16"/>
      <c r="E2182" s="16"/>
      <c r="F2182" s="14"/>
      <c r="G2182" s="14"/>
      <c r="H2182" s="14"/>
      <c r="I2182" s="15"/>
      <c r="J2182" s="77"/>
      <c r="K2182" s="92"/>
    </row>
    <row r="2183" spans="1:11" ht="12.75" x14ac:dyDescent="0.2">
      <c r="A2183" s="14"/>
      <c r="B2183" s="14"/>
      <c r="C2183" s="14"/>
      <c r="D2183" s="16"/>
      <c r="E2183" s="16"/>
      <c r="F2183" s="14"/>
      <c r="G2183" s="14"/>
      <c r="H2183" s="14"/>
      <c r="I2183" s="15"/>
      <c r="J2183" s="77"/>
      <c r="K2183" s="92"/>
    </row>
    <row r="2184" spans="1:11" ht="12.75" x14ac:dyDescent="0.2">
      <c r="A2184" s="14"/>
      <c r="B2184" s="14"/>
      <c r="C2184" s="14"/>
      <c r="D2184" s="16"/>
      <c r="E2184" s="16"/>
      <c r="F2184" s="14"/>
      <c r="G2184" s="14"/>
      <c r="H2184" s="14"/>
      <c r="I2184" s="15"/>
      <c r="J2184" s="77"/>
      <c r="K2184" s="92"/>
    </row>
    <row r="2185" spans="1:11" ht="12.75" x14ac:dyDescent="0.2">
      <c r="A2185" s="14"/>
      <c r="B2185" s="14"/>
      <c r="C2185" s="14"/>
      <c r="D2185" s="16"/>
      <c r="E2185" s="16"/>
      <c r="F2185" s="14"/>
      <c r="G2185" s="14"/>
      <c r="H2185" s="14"/>
      <c r="I2185" s="15"/>
      <c r="J2185" s="77"/>
      <c r="K2185" s="92"/>
    </row>
    <row r="2186" spans="1:11" ht="12.75" x14ac:dyDescent="0.2">
      <c r="A2186" s="14"/>
      <c r="B2186" s="14"/>
      <c r="C2186" s="14"/>
      <c r="D2186" s="16"/>
      <c r="E2186" s="16"/>
      <c r="F2186" s="14"/>
      <c r="G2186" s="14"/>
      <c r="H2186" s="14"/>
      <c r="I2186" s="15"/>
      <c r="J2186" s="77"/>
      <c r="K2186" s="92"/>
    </row>
    <row r="2187" spans="1:11" ht="12.75" x14ac:dyDescent="0.2">
      <c r="A2187" s="14"/>
      <c r="B2187" s="14"/>
      <c r="C2187" s="14"/>
      <c r="D2187" s="16"/>
      <c r="E2187" s="16"/>
      <c r="F2187" s="14"/>
      <c r="G2187" s="14"/>
      <c r="H2187" s="14"/>
      <c r="I2187" s="15"/>
      <c r="J2187" s="77"/>
      <c r="K2187" s="92"/>
    </row>
    <row r="2188" spans="1:11" ht="12.75" x14ac:dyDescent="0.2">
      <c r="A2188" s="14"/>
      <c r="B2188" s="14"/>
      <c r="C2188" s="14"/>
      <c r="D2188" s="16"/>
      <c r="E2188" s="16"/>
      <c r="F2188" s="14"/>
      <c r="G2188" s="14"/>
      <c r="H2188" s="14"/>
      <c r="I2188" s="15"/>
      <c r="J2188" s="77"/>
      <c r="K2188" s="92"/>
    </row>
    <row r="2189" spans="1:11" ht="12.75" x14ac:dyDescent="0.2">
      <c r="A2189" s="14"/>
      <c r="B2189" s="14"/>
      <c r="C2189" s="14"/>
      <c r="D2189" s="16"/>
      <c r="E2189" s="16"/>
      <c r="F2189" s="14"/>
      <c r="G2189" s="14"/>
      <c r="H2189" s="14"/>
      <c r="I2189" s="15"/>
      <c r="J2189" s="77"/>
      <c r="K2189" s="92"/>
    </row>
    <row r="2190" spans="1:11" ht="12.75" x14ac:dyDescent="0.2">
      <c r="A2190" s="14"/>
      <c r="B2190" s="14"/>
      <c r="C2190" s="14"/>
      <c r="D2190" s="16"/>
      <c r="E2190" s="16"/>
      <c r="F2190" s="14"/>
      <c r="G2190" s="14"/>
      <c r="H2190" s="14"/>
      <c r="I2190" s="15"/>
      <c r="J2190" s="77"/>
      <c r="K2190" s="92"/>
    </row>
    <row r="2191" spans="1:11" ht="12.75" x14ac:dyDescent="0.2">
      <c r="A2191" s="14"/>
      <c r="B2191" s="14"/>
      <c r="C2191" s="14"/>
      <c r="D2191" s="16"/>
      <c r="E2191" s="16"/>
      <c r="F2191" s="14"/>
      <c r="G2191" s="14"/>
      <c r="H2191" s="14"/>
      <c r="I2191" s="15"/>
      <c r="J2191" s="77"/>
      <c r="K2191" s="92"/>
    </row>
    <row r="2192" spans="1:11" ht="12.75" x14ac:dyDescent="0.2">
      <c r="A2192" s="14"/>
      <c r="B2192" s="14"/>
      <c r="C2192" s="14"/>
      <c r="D2192" s="16"/>
      <c r="E2192" s="16"/>
      <c r="F2192" s="14"/>
      <c r="G2192" s="14"/>
      <c r="H2192" s="14"/>
      <c r="I2192" s="15"/>
      <c r="J2192" s="77"/>
      <c r="K2192" s="92"/>
    </row>
    <row r="2193" spans="1:11" ht="12.75" x14ac:dyDescent="0.2">
      <c r="A2193" s="14"/>
      <c r="B2193" s="14"/>
      <c r="C2193" s="14"/>
      <c r="D2193" s="16"/>
      <c r="E2193" s="16"/>
      <c r="F2193" s="14"/>
      <c r="G2193" s="14"/>
      <c r="H2193" s="14"/>
      <c r="I2193" s="15"/>
      <c r="J2193" s="77"/>
      <c r="K2193" s="92"/>
    </row>
    <row r="2194" spans="1:11" ht="12.75" x14ac:dyDescent="0.2">
      <c r="A2194" s="14"/>
      <c r="B2194" s="14"/>
      <c r="C2194" s="14"/>
      <c r="D2194" s="16"/>
      <c r="E2194" s="16"/>
      <c r="F2194" s="14"/>
      <c r="G2194" s="14"/>
      <c r="H2194" s="14"/>
      <c r="I2194" s="15"/>
      <c r="J2194" s="77"/>
      <c r="K2194" s="92"/>
    </row>
    <row r="2195" spans="1:11" ht="12.75" x14ac:dyDescent="0.2">
      <c r="A2195" s="14"/>
      <c r="B2195" s="14"/>
      <c r="C2195" s="14"/>
      <c r="D2195" s="16"/>
      <c r="E2195" s="16"/>
      <c r="F2195" s="14"/>
      <c r="G2195" s="14"/>
      <c r="H2195" s="14"/>
      <c r="I2195" s="15"/>
      <c r="J2195" s="77"/>
      <c r="K2195" s="92"/>
    </row>
    <row r="2196" spans="1:11" ht="12.75" x14ac:dyDescent="0.2">
      <c r="A2196" s="14"/>
      <c r="B2196" s="14"/>
      <c r="C2196" s="14"/>
      <c r="D2196" s="16"/>
      <c r="E2196" s="16"/>
      <c r="F2196" s="14"/>
      <c r="G2196" s="14"/>
      <c r="H2196" s="14"/>
      <c r="I2196" s="15"/>
      <c r="J2196" s="77"/>
      <c r="K2196" s="92"/>
    </row>
    <row r="2197" spans="1:11" ht="12.75" x14ac:dyDescent="0.2">
      <c r="A2197" s="14"/>
      <c r="B2197" s="14"/>
      <c r="C2197" s="14"/>
      <c r="D2197" s="16"/>
      <c r="E2197" s="16"/>
      <c r="F2197" s="14"/>
      <c r="G2197" s="14"/>
      <c r="H2197" s="14"/>
      <c r="I2197" s="15"/>
      <c r="J2197" s="77"/>
      <c r="K2197" s="92"/>
    </row>
    <row r="2198" spans="1:11" ht="12.75" x14ac:dyDescent="0.2">
      <c r="A2198" s="14"/>
      <c r="B2198" s="14"/>
      <c r="C2198" s="14"/>
      <c r="D2198" s="16"/>
      <c r="E2198" s="16"/>
      <c r="F2198" s="14"/>
      <c r="G2198" s="14"/>
      <c r="H2198" s="14"/>
      <c r="I2198" s="15"/>
      <c r="J2198" s="77"/>
      <c r="K2198" s="92"/>
    </row>
    <row r="2199" spans="1:11" ht="12.75" x14ac:dyDescent="0.2">
      <c r="A2199" s="14"/>
      <c r="B2199" s="14"/>
      <c r="C2199" s="14"/>
      <c r="D2199" s="16"/>
      <c r="E2199" s="16"/>
      <c r="F2199" s="14"/>
      <c r="G2199" s="14"/>
      <c r="H2199" s="14"/>
      <c r="I2199" s="15"/>
      <c r="J2199" s="77"/>
      <c r="K2199" s="92"/>
    </row>
    <row r="2200" spans="1:11" ht="12.75" x14ac:dyDescent="0.2">
      <c r="A2200" s="14"/>
      <c r="B2200" s="14"/>
      <c r="C2200" s="14"/>
      <c r="D2200" s="16"/>
      <c r="E2200" s="16"/>
      <c r="F2200" s="14"/>
      <c r="G2200" s="14"/>
      <c r="H2200" s="14"/>
      <c r="I2200" s="15"/>
      <c r="J2200" s="77"/>
      <c r="K2200" s="92"/>
    </row>
    <row r="2201" spans="1:11" ht="12.75" x14ac:dyDescent="0.2">
      <c r="A2201" s="14"/>
      <c r="B2201" s="14"/>
      <c r="C2201" s="14"/>
      <c r="D2201" s="16"/>
      <c r="E2201" s="16"/>
      <c r="F2201" s="14"/>
      <c r="G2201" s="14"/>
      <c r="H2201" s="14"/>
      <c r="I2201" s="15"/>
      <c r="J2201" s="77"/>
      <c r="K2201" s="92"/>
    </row>
    <row r="2202" spans="1:11" ht="12.75" x14ac:dyDescent="0.2">
      <c r="A2202" s="14"/>
      <c r="B2202" s="14"/>
      <c r="C2202" s="14"/>
      <c r="D2202" s="16"/>
      <c r="E2202" s="16"/>
      <c r="F2202" s="14"/>
      <c r="G2202" s="14"/>
      <c r="H2202" s="14"/>
      <c r="I2202" s="15"/>
      <c r="J2202" s="77"/>
      <c r="K2202" s="92"/>
    </row>
    <row r="2203" spans="1:11" ht="12.75" x14ac:dyDescent="0.2">
      <c r="A2203" s="14"/>
      <c r="B2203" s="14"/>
      <c r="C2203" s="14"/>
      <c r="D2203" s="16"/>
      <c r="E2203" s="16"/>
      <c r="F2203" s="14"/>
      <c r="G2203" s="14"/>
      <c r="H2203" s="14"/>
      <c r="I2203" s="15"/>
      <c r="J2203" s="77"/>
      <c r="K2203" s="92"/>
    </row>
    <row r="2204" spans="1:11" ht="12.75" x14ac:dyDescent="0.2">
      <c r="A2204" s="14"/>
      <c r="B2204" s="14"/>
      <c r="C2204" s="14"/>
      <c r="D2204" s="16"/>
      <c r="E2204" s="16"/>
      <c r="F2204" s="14"/>
      <c r="G2204" s="14"/>
      <c r="H2204" s="14"/>
      <c r="I2204" s="15"/>
      <c r="J2204" s="77"/>
      <c r="K2204" s="92"/>
    </row>
    <row r="2205" spans="1:11" ht="12.75" x14ac:dyDescent="0.2">
      <c r="A2205" s="14"/>
      <c r="B2205" s="14"/>
      <c r="C2205" s="14"/>
      <c r="D2205" s="16"/>
      <c r="E2205" s="16"/>
      <c r="F2205" s="14"/>
      <c r="G2205" s="14"/>
      <c r="H2205" s="14"/>
      <c r="I2205" s="15"/>
      <c r="J2205" s="77"/>
      <c r="K2205" s="92"/>
    </row>
    <row r="2206" spans="1:11" ht="12.75" x14ac:dyDescent="0.2">
      <c r="A2206" s="14"/>
      <c r="B2206" s="14"/>
      <c r="C2206" s="14"/>
      <c r="D2206" s="16"/>
      <c r="E2206" s="16"/>
      <c r="F2206" s="14"/>
      <c r="G2206" s="14"/>
      <c r="H2206" s="14"/>
      <c r="I2206" s="15"/>
      <c r="J2206" s="77"/>
      <c r="K2206" s="92"/>
    </row>
    <row r="2207" spans="1:11" ht="12.75" x14ac:dyDescent="0.2">
      <c r="A2207" s="14"/>
      <c r="B2207" s="14"/>
      <c r="C2207" s="14"/>
      <c r="D2207" s="16"/>
      <c r="E2207" s="16"/>
      <c r="F2207" s="14"/>
      <c r="G2207" s="14"/>
      <c r="H2207" s="14"/>
      <c r="I2207" s="15"/>
      <c r="J2207" s="77"/>
      <c r="K2207" s="92"/>
    </row>
    <row r="2208" spans="1:11" ht="12.75" x14ac:dyDescent="0.2">
      <c r="A2208" s="14"/>
      <c r="B2208" s="14"/>
      <c r="C2208" s="14"/>
      <c r="D2208" s="16"/>
      <c r="E2208" s="16"/>
      <c r="F2208" s="14"/>
      <c r="G2208" s="14"/>
      <c r="H2208" s="14"/>
      <c r="I2208" s="15"/>
      <c r="J2208" s="77"/>
      <c r="K2208" s="92"/>
    </row>
    <row r="2209" spans="1:11" ht="12.75" x14ac:dyDescent="0.2">
      <c r="A2209" s="14"/>
      <c r="B2209" s="14"/>
      <c r="C2209" s="14"/>
      <c r="D2209" s="16"/>
      <c r="E2209" s="16"/>
      <c r="F2209" s="14"/>
      <c r="G2209" s="14"/>
      <c r="H2209" s="14"/>
      <c r="I2209" s="15"/>
      <c r="J2209" s="77"/>
      <c r="K2209" s="92"/>
    </row>
    <row r="2210" spans="1:11" ht="12.75" x14ac:dyDescent="0.2">
      <c r="A2210" s="14"/>
      <c r="B2210" s="14"/>
      <c r="C2210" s="14"/>
      <c r="D2210" s="16"/>
      <c r="E2210" s="16"/>
      <c r="F2210" s="14"/>
      <c r="G2210" s="14"/>
      <c r="H2210" s="14"/>
      <c r="I2210" s="15"/>
      <c r="J2210" s="77"/>
      <c r="K2210" s="92"/>
    </row>
    <row r="2211" spans="1:11" ht="12.75" x14ac:dyDescent="0.2">
      <c r="A2211" s="14"/>
      <c r="B2211" s="14"/>
      <c r="C2211" s="14"/>
      <c r="D2211" s="16"/>
      <c r="E2211" s="16"/>
      <c r="F2211" s="14"/>
      <c r="G2211" s="14"/>
      <c r="H2211" s="14"/>
      <c r="I2211" s="15"/>
      <c r="J2211" s="77"/>
      <c r="K2211" s="92"/>
    </row>
    <row r="2212" spans="1:11" ht="12.75" x14ac:dyDescent="0.2">
      <c r="A2212" s="14"/>
      <c r="B2212" s="14"/>
      <c r="C2212" s="14"/>
      <c r="D2212" s="16"/>
      <c r="E2212" s="16"/>
      <c r="F2212" s="14"/>
      <c r="G2212" s="14"/>
      <c r="H2212" s="14"/>
      <c r="I2212" s="15"/>
      <c r="J2212" s="77"/>
      <c r="K2212" s="92"/>
    </row>
    <row r="2213" spans="1:11" ht="12.75" x14ac:dyDescent="0.2">
      <c r="A2213" s="14"/>
      <c r="B2213" s="14"/>
      <c r="C2213" s="14"/>
      <c r="D2213" s="16"/>
      <c r="E2213" s="16"/>
      <c r="F2213" s="14"/>
      <c r="G2213" s="14"/>
      <c r="H2213" s="14"/>
      <c r="I2213" s="15"/>
      <c r="J2213" s="77"/>
      <c r="K2213" s="92"/>
    </row>
    <row r="2214" spans="1:11" ht="12.75" x14ac:dyDescent="0.2">
      <c r="A2214" s="14"/>
      <c r="B2214" s="14"/>
      <c r="C2214" s="14"/>
      <c r="D2214" s="16"/>
      <c r="E2214" s="16"/>
      <c r="F2214" s="14"/>
      <c r="G2214" s="14"/>
      <c r="H2214" s="14"/>
      <c r="I2214" s="15"/>
      <c r="J2214" s="77"/>
      <c r="K2214" s="92"/>
    </row>
    <row r="2215" spans="1:11" ht="12.75" x14ac:dyDescent="0.2">
      <c r="A2215" s="14"/>
      <c r="B2215" s="14"/>
      <c r="C2215" s="14"/>
      <c r="D2215" s="16"/>
      <c r="E2215" s="16"/>
      <c r="F2215" s="14"/>
      <c r="G2215" s="14"/>
      <c r="H2215" s="14"/>
      <c r="I2215" s="15"/>
      <c r="J2215" s="77"/>
      <c r="K2215" s="92"/>
    </row>
    <row r="2216" spans="1:11" ht="12.75" x14ac:dyDescent="0.2">
      <c r="A2216" s="14"/>
      <c r="B2216" s="14"/>
      <c r="C2216" s="14"/>
      <c r="D2216" s="16"/>
      <c r="E2216" s="16"/>
      <c r="F2216" s="14"/>
      <c r="G2216" s="14"/>
      <c r="H2216" s="14"/>
      <c r="I2216" s="15"/>
      <c r="J2216" s="77"/>
      <c r="K2216" s="92"/>
    </row>
    <row r="2217" spans="1:11" ht="12.75" x14ac:dyDescent="0.2">
      <c r="A2217" s="14"/>
      <c r="B2217" s="14"/>
      <c r="C2217" s="14"/>
      <c r="D2217" s="16"/>
      <c r="E2217" s="16"/>
      <c r="F2217" s="14"/>
      <c r="G2217" s="14"/>
      <c r="H2217" s="14"/>
      <c r="I2217" s="15"/>
      <c r="J2217" s="77"/>
      <c r="K2217" s="92"/>
    </row>
    <row r="2218" spans="1:11" ht="12.75" x14ac:dyDescent="0.2">
      <c r="A2218" s="14"/>
      <c r="B2218" s="14"/>
      <c r="C2218" s="14"/>
      <c r="D2218" s="16"/>
      <c r="E2218" s="16"/>
      <c r="F2218" s="14"/>
      <c r="G2218" s="14"/>
      <c r="H2218" s="14"/>
      <c r="I2218" s="15"/>
      <c r="J2218" s="77"/>
      <c r="K2218" s="92"/>
    </row>
    <row r="2219" spans="1:11" ht="12.75" x14ac:dyDescent="0.2">
      <c r="A2219" s="14"/>
      <c r="B2219" s="14"/>
      <c r="C2219" s="14"/>
      <c r="D2219" s="16"/>
      <c r="E2219" s="16"/>
      <c r="F2219" s="14"/>
      <c r="G2219" s="14"/>
      <c r="H2219" s="14"/>
      <c r="I2219" s="15"/>
      <c r="J2219" s="77"/>
      <c r="K2219" s="92"/>
    </row>
    <row r="2220" spans="1:11" ht="12.75" x14ac:dyDescent="0.2">
      <c r="A2220" s="14"/>
      <c r="B2220" s="14"/>
      <c r="C2220" s="14"/>
      <c r="D2220" s="16"/>
      <c r="E2220" s="16"/>
      <c r="F2220" s="14"/>
      <c r="G2220" s="14"/>
      <c r="H2220" s="14"/>
      <c r="I2220" s="15"/>
      <c r="J2220" s="77"/>
      <c r="K2220" s="92"/>
    </row>
    <row r="2221" spans="1:11" ht="12.75" x14ac:dyDescent="0.2">
      <c r="A2221" s="14"/>
      <c r="B2221" s="14"/>
      <c r="C2221" s="14"/>
      <c r="D2221" s="16"/>
      <c r="E2221" s="16"/>
      <c r="F2221" s="14"/>
      <c r="G2221" s="14"/>
      <c r="H2221" s="14"/>
      <c r="I2221" s="15"/>
      <c r="J2221" s="77"/>
      <c r="K2221" s="92"/>
    </row>
    <row r="2222" spans="1:11" ht="12.75" x14ac:dyDescent="0.2">
      <c r="A2222" s="14"/>
      <c r="B2222" s="14"/>
      <c r="C2222" s="14"/>
      <c r="D2222" s="16"/>
      <c r="E2222" s="16"/>
      <c r="F2222" s="14"/>
      <c r="G2222" s="14"/>
      <c r="H2222" s="14"/>
      <c r="I2222" s="15"/>
      <c r="J2222" s="77"/>
      <c r="K2222" s="92"/>
    </row>
    <row r="2223" spans="1:11" ht="12.75" x14ac:dyDescent="0.2">
      <c r="A2223" s="14"/>
      <c r="B2223" s="14"/>
      <c r="C2223" s="14"/>
      <c r="D2223" s="16"/>
      <c r="E2223" s="16"/>
      <c r="F2223" s="14"/>
      <c r="G2223" s="14"/>
      <c r="H2223" s="14"/>
      <c r="I2223" s="15"/>
      <c r="J2223" s="77"/>
      <c r="K2223" s="92"/>
    </row>
    <row r="2224" spans="1:11" ht="12.75" x14ac:dyDescent="0.2">
      <c r="A2224" s="14"/>
      <c r="B2224" s="14"/>
      <c r="C2224" s="14"/>
      <c r="D2224" s="16"/>
      <c r="E2224" s="16"/>
      <c r="F2224" s="14"/>
      <c r="G2224" s="14"/>
      <c r="H2224" s="14"/>
      <c r="I2224" s="15"/>
      <c r="J2224" s="77"/>
      <c r="K2224" s="92"/>
    </row>
    <row r="2225" spans="1:11" ht="12.75" x14ac:dyDescent="0.2">
      <c r="A2225" s="14"/>
      <c r="B2225" s="14"/>
      <c r="C2225" s="14"/>
      <c r="D2225" s="16"/>
      <c r="E2225" s="16"/>
      <c r="F2225" s="14"/>
      <c r="G2225" s="14"/>
      <c r="H2225" s="14"/>
      <c r="I2225" s="15"/>
      <c r="J2225" s="77"/>
      <c r="K2225" s="92"/>
    </row>
    <row r="2226" spans="1:11" ht="12.75" x14ac:dyDescent="0.2">
      <c r="A2226" s="14"/>
      <c r="B2226" s="14"/>
      <c r="C2226" s="14"/>
      <c r="D2226" s="16"/>
      <c r="E2226" s="16"/>
      <c r="F2226" s="14"/>
      <c r="G2226" s="14"/>
      <c r="H2226" s="14"/>
      <c r="I2226" s="15"/>
      <c r="J2226" s="77"/>
      <c r="K2226" s="92"/>
    </row>
    <row r="2227" spans="1:11" ht="12.75" x14ac:dyDescent="0.2">
      <c r="A2227" s="14"/>
      <c r="B2227" s="14"/>
      <c r="C2227" s="14"/>
      <c r="D2227" s="16"/>
      <c r="E2227" s="16"/>
      <c r="F2227" s="14"/>
      <c r="G2227" s="14"/>
      <c r="H2227" s="14"/>
      <c r="I2227" s="15"/>
      <c r="J2227" s="77"/>
      <c r="K2227" s="92"/>
    </row>
    <row r="2228" spans="1:11" ht="12.75" x14ac:dyDescent="0.2">
      <c r="A2228" s="14"/>
      <c r="B2228" s="14"/>
      <c r="C2228" s="14"/>
      <c r="D2228" s="16"/>
      <c r="E2228" s="16"/>
      <c r="F2228" s="14"/>
      <c r="G2228" s="14"/>
      <c r="H2228" s="14"/>
      <c r="I2228" s="15"/>
      <c r="J2228" s="77"/>
      <c r="K2228" s="92"/>
    </row>
    <row r="2229" spans="1:11" ht="12.75" x14ac:dyDescent="0.2">
      <c r="A2229" s="14"/>
      <c r="B2229" s="14"/>
      <c r="C2229" s="14"/>
      <c r="D2229" s="16"/>
      <c r="E2229" s="16"/>
      <c r="F2229" s="14"/>
      <c r="G2229" s="14"/>
      <c r="H2229" s="14"/>
      <c r="I2229" s="15"/>
      <c r="J2229" s="77"/>
      <c r="K2229" s="92"/>
    </row>
    <row r="2230" spans="1:11" ht="12.75" x14ac:dyDescent="0.2">
      <c r="A2230" s="14"/>
      <c r="B2230" s="14"/>
      <c r="C2230" s="14"/>
      <c r="D2230" s="16"/>
      <c r="E2230" s="16"/>
      <c r="F2230" s="14"/>
      <c r="G2230" s="14"/>
      <c r="H2230" s="14"/>
      <c r="I2230" s="15"/>
      <c r="J2230" s="77"/>
      <c r="K2230" s="92"/>
    </row>
    <row r="2231" spans="1:11" ht="12.75" x14ac:dyDescent="0.2">
      <c r="A2231" s="14"/>
      <c r="B2231" s="14"/>
      <c r="C2231" s="14"/>
      <c r="D2231" s="16"/>
      <c r="E2231" s="16"/>
      <c r="F2231" s="14"/>
      <c r="G2231" s="14"/>
      <c r="H2231" s="14"/>
      <c r="I2231" s="15"/>
      <c r="J2231" s="77"/>
      <c r="K2231" s="92"/>
    </row>
    <row r="2232" spans="1:11" ht="12.75" x14ac:dyDescent="0.2">
      <c r="A2232" s="14"/>
      <c r="B2232" s="14"/>
      <c r="C2232" s="14"/>
      <c r="D2232" s="16"/>
      <c r="E2232" s="16"/>
      <c r="F2232" s="14"/>
      <c r="G2232" s="14"/>
      <c r="H2232" s="14"/>
      <c r="I2232" s="15"/>
      <c r="J2232" s="77"/>
      <c r="K2232" s="92"/>
    </row>
    <row r="2233" spans="1:11" ht="12.75" x14ac:dyDescent="0.2">
      <c r="A2233" s="14"/>
      <c r="B2233" s="14"/>
      <c r="C2233" s="14"/>
      <c r="D2233" s="16"/>
      <c r="E2233" s="16"/>
      <c r="F2233" s="14"/>
      <c r="G2233" s="14"/>
      <c r="H2233" s="14"/>
      <c r="I2233" s="15"/>
      <c r="J2233" s="77"/>
      <c r="K2233" s="92"/>
    </row>
    <row r="2234" spans="1:11" ht="12.75" x14ac:dyDescent="0.2">
      <c r="A2234" s="14"/>
      <c r="B2234" s="14"/>
      <c r="C2234" s="14"/>
      <c r="D2234" s="16"/>
      <c r="E2234" s="16"/>
      <c r="F2234" s="14"/>
      <c r="G2234" s="14"/>
      <c r="H2234" s="14"/>
      <c r="I2234" s="15"/>
      <c r="J2234" s="77"/>
      <c r="K2234" s="92"/>
    </row>
    <row r="2235" spans="1:11" ht="12.75" x14ac:dyDescent="0.2">
      <c r="A2235" s="14"/>
      <c r="B2235" s="14"/>
      <c r="C2235" s="14"/>
      <c r="D2235" s="16"/>
      <c r="E2235" s="16"/>
      <c r="F2235" s="14"/>
      <c r="G2235" s="14"/>
      <c r="H2235" s="14"/>
      <c r="I2235" s="15"/>
      <c r="J2235" s="77"/>
      <c r="K2235" s="92"/>
    </row>
    <row r="2236" spans="1:11" ht="12.75" x14ac:dyDescent="0.2">
      <c r="A2236" s="14"/>
      <c r="B2236" s="14"/>
      <c r="C2236" s="14"/>
      <c r="D2236" s="16"/>
      <c r="E2236" s="16"/>
      <c r="F2236" s="14"/>
      <c r="G2236" s="14"/>
      <c r="H2236" s="14"/>
      <c r="I2236" s="15"/>
      <c r="J2236" s="77"/>
      <c r="K2236" s="92"/>
    </row>
    <row r="2237" spans="1:11" ht="12.75" x14ac:dyDescent="0.2">
      <c r="A2237" s="14"/>
      <c r="B2237" s="14"/>
      <c r="C2237" s="14"/>
      <c r="D2237" s="16"/>
      <c r="E2237" s="16"/>
      <c r="F2237" s="14"/>
      <c r="G2237" s="14"/>
      <c r="H2237" s="14"/>
      <c r="I2237" s="15"/>
      <c r="J2237" s="77"/>
      <c r="K2237" s="92"/>
    </row>
    <row r="2238" spans="1:11" ht="12.75" x14ac:dyDescent="0.2">
      <c r="A2238" s="14"/>
      <c r="B2238" s="14"/>
      <c r="C2238" s="14"/>
      <c r="D2238" s="16"/>
      <c r="E2238" s="16"/>
      <c r="F2238" s="14"/>
      <c r="G2238" s="14"/>
      <c r="H2238" s="14"/>
      <c r="I2238" s="15"/>
      <c r="J2238" s="77"/>
      <c r="K2238" s="92"/>
    </row>
    <row r="2239" spans="1:11" ht="12.75" x14ac:dyDescent="0.2">
      <c r="A2239" s="14"/>
      <c r="B2239" s="14"/>
      <c r="C2239" s="14"/>
      <c r="D2239" s="16"/>
      <c r="E2239" s="16"/>
      <c r="F2239" s="14"/>
      <c r="G2239" s="14"/>
      <c r="H2239" s="14"/>
      <c r="I2239" s="15"/>
      <c r="J2239" s="77"/>
      <c r="K2239" s="92"/>
    </row>
    <row r="2240" spans="1:11" ht="12.75" x14ac:dyDescent="0.2">
      <c r="A2240" s="14"/>
      <c r="B2240" s="14"/>
      <c r="C2240" s="14"/>
      <c r="D2240" s="16"/>
      <c r="E2240" s="16"/>
      <c r="F2240" s="14"/>
      <c r="G2240" s="14"/>
      <c r="H2240" s="14"/>
      <c r="I2240" s="15"/>
      <c r="J2240" s="77"/>
      <c r="K2240" s="92"/>
    </row>
    <row r="2241" spans="1:11" ht="12.75" x14ac:dyDescent="0.2">
      <c r="A2241" s="14"/>
      <c r="B2241" s="14"/>
      <c r="C2241" s="14"/>
      <c r="D2241" s="16"/>
      <c r="E2241" s="16"/>
      <c r="F2241" s="14"/>
      <c r="G2241" s="14"/>
      <c r="H2241" s="14"/>
      <c r="I2241" s="15"/>
      <c r="J2241" s="77"/>
      <c r="K2241" s="92"/>
    </row>
    <row r="2242" spans="1:11" ht="12.75" x14ac:dyDescent="0.2">
      <c r="A2242" s="14"/>
      <c r="B2242" s="14"/>
      <c r="C2242" s="14"/>
      <c r="D2242" s="16"/>
      <c r="E2242" s="16"/>
      <c r="F2242" s="14"/>
      <c r="G2242" s="14"/>
      <c r="H2242" s="14"/>
      <c r="I2242" s="15"/>
      <c r="J2242" s="77"/>
      <c r="K2242" s="92"/>
    </row>
    <row r="2243" spans="1:11" ht="12.75" x14ac:dyDescent="0.2">
      <c r="A2243" s="14"/>
      <c r="B2243" s="14"/>
      <c r="C2243" s="14"/>
      <c r="D2243" s="16"/>
      <c r="E2243" s="16"/>
      <c r="F2243" s="14"/>
      <c r="G2243" s="14"/>
      <c r="H2243" s="14"/>
      <c r="I2243" s="15"/>
      <c r="J2243" s="77"/>
      <c r="K2243" s="92"/>
    </row>
    <row r="2244" spans="1:11" ht="12.75" x14ac:dyDescent="0.2">
      <c r="A2244" s="14"/>
      <c r="B2244" s="14"/>
      <c r="C2244" s="14"/>
      <c r="D2244" s="16"/>
      <c r="E2244" s="16"/>
      <c r="F2244" s="14"/>
      <c r="G2244" s="14"/>
      <c r="H2244" s="14"/>
      <c r="I2244" s="15"/>
      <c r="J2244" s="77"/>
      <c r="K2244" s="92"/>
    </row>
    <row r="2245" spans="1:11" ht="12.75" x14ac:dyDescent="0.2">
      <c r="A2245" s="14"/>
      <c r="B2245" s="14"/>
      <c r="C2245" s="14"/>
      <c r="D2245" s="16"/>
      <c r="E2245" s="16"/>
      <c r="F2245" s="14"/>
      <c r="G2245" s="14"/>
      <c r="H2245" s="14"/>
      <c r="I2245" s="15"/>
      <c r="J2245" s="77"/>
      <c r="K2245" s="92"/>
    </row>
    <row r="2246" spans="1:11" ht="12.75" x14ac:dyDescent="0.2">
      <c r="A2246" s="14"/>
      <c r="B2246" s="14"/>
      <c r="C2246" s="14"/>
      <c r="D2246" s="16"/>
      <c r="E2246" s="16"/>
      <c r="F2246" s="14"/>
      <c r="G2246" s="14"/>
      <c r="H2246" s="14"/>
      <c r="I2246" s="15"/>
      <c r="J2246" s="77"/>
      <c r="K2246" s="92"/>
    </row>
    <row r="2247" spans="1:11" ht="12.75" x14ac:dyDescent="0.2">
      <c r="A2247" s="14"/>
      <c r="B2247" s="14"/>
      <c r="C2247" s="14"/>
      <c r="D2247" s="16"/>
      <c r="E2247" s="16"/>
      <c r="F2247" s="14"/>
      <c r="G2247" s="14"/>
      <c r="H2247" s="14"/>
      <c r="I2247" s="15"/>
      <c r="J2247" s="77"/>
      <c r="K2247" s="92"/>
    </row>
    <row r="2248" spans="1:11" ht="12.75" x14ac:dyDescent="0.2">
      <c r="A2248" s="14"/>
      <c r="B2248" s="14"/>
      <c r="C2248" s="14"/>
      <c r="D2248" s="16"/>
      <c r="E2248" s="16"/>
      <c r="F2248" s="14"/>
      <c r="G2248" s="14"/>
      <c r="H2248" s="14"/>
      <c r="I2248" s="15"/>
      <c r="J2248" s="77"/>
      <c r="K2248" s="92"/>
    </row>
    <row r="2249" spans="1:11" ht="12.75" x14ac:dyDescent="0.2">
      <c r="A2249" s="14"/>
      <c r="B2249" s="14"/>
      <c r="C2249" s="14"/>
      <c r="D2249" s="16"/>
      <c r="E2249" s="16"/>
      <c r="F2249" s="14"/>
      <c r="G2249" s="14"/>
      <c r="H2249" s="14"/>
      <c r="I2249" s="15"/>
      <c r="J2249" s="77"/>
      <c r="K2249" s="92"/>
    </row>
    <row r="2250" spans="1:11" ht="12.75" x14ac:dyDescent="0.2">
      <c r="A2250" s="14"/>
      <c r="B2250" s="14"/>
      <c r="C2250" s="14"/>
      <c r="D2250" s="16"/>
      <c r="E2250" s="16"/>
      <c r="F2250" s="14"/>
      <c r="G2250" s="14"/>
      <c r="H2250" s="14"/>
      <c r="I2250" s="15"/>
      <c r="J2250" s="77"/>
      <c r="K2250" s="92"/>
    </row>
    <row r="2251" spans="1:11" ht="12.75" x14ac:dyDescent="0.2">
      <c r="A2251" s="14"/>
      <c r="B2251" s="14"/>
      <c r="C2251" s="14"/>
      <c r="D2251" s="16"/>
      <c r="E2251" s="16"/>
      <c r="F2251" s="14"/>
      <c r="G2251" s="14"/>
      <c r="H2251" s="14"/>
      <c r="I2251" s="15"/>
      <c r="J2251" s="77"/>
      <c r="K2251" s="92"/>
    </row>
    <row r="2252" spans="1:11" ht="12.75" x14ac:dyDescent="0.2">
      <c r="A2252" s="14"/>
      <c r="B2252" s="14"/>
      <c r="C2252" s="14"/>
      <c r="D2252" s="16"/>
      <c r="E2252" s="16"/>
      <c r="F2252" s="14"/>
      <c r="G2252" s="14"/>
      <c r="H2252" s="14"/>
      <c r="I2252" s="15"/>
      <c r="J2252" s="77"/>
      <c r="K2252" s="92"/>
    </row>
    <row r="2253" spans="1:11" ht="12.75" x14ac:dyDescent="0.2">
      <c r="A2253" s="14"/>
      <c r="B2253" s="14"/>
      <c r="C2253" s="14"/>
      <c r="D2253" s="16"/>
      <c r="E2253" s="16"/>
      <c r="F2253" s="14"/>
      <c r="G2253" s="14"/>
      <c r="H2253" s="14"/>
      <c r="I2253" s="15"/>
      <c r="J2253" s="77"/>
      <c r="K2253" s="92"/>
    </row>
    <row r="2254" spans="1:11" ht="12.75" x14ac:dyDescent="0.2">
      <c r="A2254" s="14"/>
      <c r="B2254" s="14"/>
      <c r="C2254" s="14"/>
      <c r="D2254" s="16"/>
      <c r="E2254" s="16"/>
      <c r="F2254" s="14"/>
      <c r="G2254" s="14"/>
      <c r="H2254" s="14"/>
      <c r="I2254" s="15"/>
      <c r="J2254" s="77"/>
      <c r="K2254" s="92"/>
    </row>
    <row r="2255" spans="1:11" ht="12.75" x14ac:dyDescent="0.2">
      <c r="A2255" s="14"/>
      <c r="B2255" s="14"/>
      <c r="C2255" s="14"/>
      <c r="D2255" s="16"/>
      <c r="E2255" s="16"/>
      <c r="F2255" s="14"/>
      <c r="G2255" s="14"/>
      <c r="H2255" s="14"/>
      <c r="I2255" s="15"/>
      <c r="J2255" s="77"/>
      <c r="K2255" s="92"/>
    </row>
    <row r="2256" spans="1:11" ht="12.75" x14ac:dyDescent="0.2">
      <c r="A2256" s="14"/>
      <c r="B2256" s="14"/>
      <c r="C2256" s="14"/>
      <c r="D2256" s="16"/>
      <c r="E2256" s="16"/>
      <c r="F2256" s="14"/>
      <c r="G2256" s="14"/>
      <c r="H2256" s="14"/>
      <c r="I2256" s="15"/>
      <c r="J2256" s="77"/>
      <c r="K2256" s="92"/>
    </row>
    <row r="2257" spans="1:11" ht="12.75" x14ac:dyDescent="0.2">
      <c r="A2257" s="14"/>
      <c r="B2257" s="14"/>
      <c r="C2257" s="14"/>
      <c r="D2257" s="16"/>
      <c r="E2257" s="16"/>
      <c r="F2257" s="14"/>
      <c r="G2257" s="14"/>
      <c r="H2257" s="14"/>
      <c r="I2257" s="15"/>
      <c r="J2257" s="77"/>
      <c r="K2257" s="92"/>
    </row>
    <row r="2258" spans="1:11" ht="12.75" x14ac:dyDescent="0.2">
      <c r="A2258" s="14"/>
      <c r="B2258" s="14"/>
      <c r="C2258" s="14"/>
      <c r="D2258" s="16"/>
      <c r="E2258" s="16"/>
      <c r="F2258" s="14"/>
      <c r="G2258" s="14"/>
      <c r="H2258" s="14"/>
      <c r="I2258" s="15"/>
      <c r="J2258" s="77"/>
      <c r="K2258" s="92"/>
    </row>
    <row r="2259" spans="1:11" ht="12.75" x14ac:dyDescent="0.2">
      <c r="A2259" s="14"/>
      <c r="B2259" s="14"/>
      <c r="C2259" s="14"/>
      <c r="D2259" s="16"/>
      <c r="E2259" s="16"/>
      <c r="F2259" s="14"/>
      <c r="G2259" s="14"/>
      <c r="H2259" s="14"/>
      <c r="I2259" s="15"/>
      <c r="J2259" s="77"/>
      <c r="K2259" s="92"/>
    </row>
    <row r="2260" spans="1:11" ht="12.75" x14ac:dyDescent="0.2">
      <c r="A2260" s="14"/>
      <c r="B2260" s="14"/>
      <c r="C2260" s="14"/>
      <c r="D2260" s="16"/>
      <c r="E2260" s="16"/>
      <c r="F2260" s="14"/>
      <c r="G2260" s="14"/>
      <c r="H2260" s="14"/>
      <c r="I2260" s="15"/>
      <c r="J2260" s="77"/>
      <c r="K2260" s="92"/>
    </row>
    <row r="2261" spans="1:11" ht="12.75" x14ac:dyDescent="0.2">
      <c r="A2261" s="14"/>
      <c r="B2261" s="14"/>
      <c r="C2261" s="14"/>
      <c r="D2261" s="16"/>
      <c r="E2261" s="16"/>
      <c r="F2261" s="14"/>
      <c r="G2261" s="14"/>
      <c r="H2261" s="14"/>
      <c r="I2261" s="15"/>
      <c r="J2261" s="77"/>
      <c r="K2261" s="92"/>
    </row>
    <row r="2262" spans="1:11" ht="12.75" x14ac:dyDescent="0.2">
      <c r="A2262" s="14"/>
      <c r="B2262" s="14"/>
      <c r="C2262" s="14"/>
      <c r="D2262" s="16"/>
      <c r="E2262" s="16"/>
      <c r="F2262" s="14"/>
      <c r="G2262" s="14"/>
      <c r="H2262" s="14"/>
      <c r="I2262" s="15"/>
      <c r="J2262" s="77"/>
      <c r="K2262" s="92"/>
    </row>
    <row r="2263" spans="1:11" ht="12.75" x14ac:dyDescent="0.2">
      <c r="A2263" s="14"/>
      <c r="B2263" s="14"/>
      <c r="C2263" s="14"/>
      <c r="D2263" s="16"/>
      <c r="E2263" s="16"/>
      <c r="F2263" s="14"/>
      <c r="G2263" s="14"/>
      <c r="H2263" s="14"/>
      <c r="I2263" s="15"/>
      <c r="J2263" s="77"/>
      <c r="K2263" s="92"/>
    </row>
    <row r="2264" spans="1:11" ht="12.75" x14ac:dyDescent="0.2">
      <c r="A2264" s="14"/>
      <c r="B2264" s="14"/>
      <c r="C2264" s="14"/>
      <c r="D2264" s="16"/>
      <c r="E2264" s="16"/>
      <c r="F2264" s="14"/>
      <c r="G2264" s="14"/>
      <c r="H2264" s="14"/>
      <c r="I2264" s="15"/>
      <c r="J2264" s="77"/>
      <c r="K2264" s="92"/>
    </row>
    <row r="2265" spans="1:11" ht="12.75" x14ac:dyDescent="0.2">
      <c r="A2265" s="14"/>
      <c r="B2265" s="14"/>
      <c r="C2265" s="14"/>
      <c r="D2265" s="16"/>
      <c r="E2265" s="16"/>
      <c r="F2265" s="14"/>
      <c r="G2265" s="14"/>
      <c r="H2265" s="14"/>
      <c r="I2265" s="15"/>
      <c r="J2265" s="77"/>
      <c r="K2265" s="92"/>
    </row>
    <row r="2266" spans="1:11" ht="12.75" x14ac:dyDescent="0.2">
      <c r="A2266" s="14"/>
      <c r="B2266" s="14"/>
      <c r="C2266" s="14"/>
      <c r="D2266" s="16"/>
      <c r="E2266" s="16"/>
      <c r="F2266" s="14"/>
      <c r="G2266" s="14"/>
      <c r="H2266" s="14"/>
      <c r="I2266" s="15"/>
      <c r="J2266" s="77"/>
      <c r="K2266" s="92"/>
    </row>
    <row r="2267" spans="1:11" ht="12.75" x14ac:dyDescent="0.2">
      <c r="A2267" s="14"/>
      <c r="B2267" s="14"/>
      <c r="C2267" s="14"/>
      <c r="D2267" s="16"/>
      <c r="E2267" s="16"/>
      <c r="F2267" s="14"/>
      <c r="G2267" s="14"/>
      <c r="H2267" s="14"/>
      <c r="I2267" s="15"/>
      <c r="J2267" s="77"/>
      <c r="K2267" s="92"/>
    </row>
    <row r="2268" spans="1:11" ht="12.75" x14ac:dyDescent="0.2">
      <c r="A2268" s="14"/>
      <c r="B2268" s="14"/>
      <c r="C2268" s="14"/>
      <c r="D2268" s="16"/>
      <c r="E2268" s="16"/>
      <c r="F2268" s="14"/>
      <c r="G2268" s="14"/>
      <c r="H2268" s="14"/>
      <c r="I2268" s="15"/>
      <c r="J2268" s="77"/>
      <c r="K2268" s="92"/>
    </row>
    <row r="2269" spans="1:11" ht="12.75" x14ac:dyDescent="0.2">
      <c r="A2269" s="14"/>
      <c r="B2269" s="14"/>
      <c r="C2269" s="14"/>
      <c r="D2269" s="16"/>
      <c r="E2269" s="16"/>
      <c r="F2269" s="14"/>
      <c r="G2269" s="14"/>
      <c r="H2269" s="14"/>
      <c r="I2269" s="15"/>
      <c r="J2269" s="77"/>
      <c r="K2269" s="92"/>
    </row>
    <row r="2270" spans="1:11" ht="12.75" x14ac:dyDescent="0.2">
      <c r="A2270" s="14"/>
      <c r="B2270" s="14"/>
      <c r="C2270" s="14"/>
      <c r="D2270" s="16"/>
      <c r="E2270" s="16"/>
      <c r="F2270" s="14"/>
      <c r="G2270" s="14"/>
      <c r="H2270" s="14"/>
      <c r="I2270" s="15"/>
      <c r="J2270" s="77"/>
      <c r="K2270" s="92"/>
    </row>
    <row r="2271" spans="1:11" ht="12.75" x14ac:dyDescent="0.2">
      <c r="A2271" s="14"/>
      <c r="B2271" s="14"/>
      <c r="C2271" s="14"/>
      <c r="D2271" s="16"/>
      <c r="E2271" s="16"/>
      <c r="F2271" s="14"/>
      <c r="G2271" s="14"/>
      <c r="H2271" s="14"/>
      <c r="I2271" s="15"/>
      <c r="J2271" s="77"/>
      <c r="K2271" s="92"/>
    </row>
    <row r="2272" spans="1:11" ht="12.75" x14ac:dyDescent="0.2">
      <c r="A2272" s="14"/>
      <c r="B2272" s="14"/>
      <c r="C2272" s="14"/>
      <c r="D2272" s="16"/>
      <c r="E2272" s="16"/>
      <c r="F2272" s="14"/>
      <c r="G2272" s="14"/>
      <c r="H2272" s="14"/>
      <c r="I2272" s="15"/>
      <c r="J2272" s="77"/>
      <c r="K2272" s="92"/>
    </row>
    <row r="2273" spans="1:11" ht="12.75" x14ac:dyDescent="0.2">
      <c r="A2273" s="14"/>
      <c r="B2273" s="14"/>
      <c r="C2273" s="14"/>
      <c r="D2273" s="16"/>
      <c r="E2273" s="16"/>
      <c r="F2273" s="14"/>
      <c r="G2273" s="14"/>
      <c r="H2273" s="14"/>
      <c r="I2273" s="15"/>
      <c r="J2273" s="77"/>
      <c r="K2273" s="92"/>
    </row>
    <row r="2274" spans="1:11" ht="12.75" x14ac:dyDescent="0.2">
      <c r="A2274" s="14"/>
      <c r="B2274" s="14"/>
      <c r="C2274" s="14"/>
      <c r="D2274" s="16"/>
      <c r="E2274" s="16"/>
      <c r="F2274" s="14"/>
      <c r="G2274" s="14"/>
      <c r="H2274" s="14"/>
      <c r="I2274" s="15"/>
      <c r="J2274" s="77"/>
      <c r="K2274" s="92"/>
    </row>
    <row r="2275" spans="1:11" ht="12.75" x14ac:dyDescent="0.2">
      <c r="A2275" s="14"/>
      <c r="B2275" s="14"/>
      <c r="C2275" s="14"/>
      <c r="D2275" s="16"/>
      <c r="E2275" s="16"/>
      <c r="F2275" s="14"/>
      <c r="G2275" s="14"/>
      <c r="H2275" s="14"/>
      <c r="I2275" s="15"/>
      <c r="J2275" s="77"/>
      <c r="K2275" s="92"/>
    </row>
    <row r="2276" spans="1:11" ht="12.75" x14ac:dyDescent="0.2">
      <c r="A2276" s="14"/>
      <c r="B2276" s="14"/>
      <c r="C2276" s="14"/>
      <c r="D2276" s="16"/>
      <c r="E2276" s="16"/>
      <c r="F2276" s="14"/>
      <c r="G2276" s="14"/>
      <c r="H2276" s="14"/>
      <c r="I2276" s="15"/>
      <c r="J2276" s="77"/>
      <c r="K2276" s="92"/>
    </row>
    <row r="2277" spans="1:11" ht="12.75" x14ac:dyDescent="0.2">
      <c r="A2277" s="14"/>
      <c r="B2277" s="14"/>
      <c r="C2277" s="14"/>
      <c r="D2277" s="16"/>
      <c r="E2277" s="16"/>
      <c r="F2277" s="14"/>
      <c r="G2277" s="14"/>
      <c r="H2277" s="14"/>
      <c r="I2277" s="15"/>
      <c r="J2277" s="77"/>
      <c r="K2277" s="92"/>
    </row>
    <row r="2278" spans="1:11" ht="12.75" x14ac:dyDescent="0.2">
      <c r="A2278" s="14"/>
      <c r="B2278" s="14"/>
      <c r="C2278" s="14"/>
      <c r="D2278" s="16"/>
      <c r="E2278" s="16"/>
      <c r="F2278" s="14"/>
      <c r="G2278" s="14"/>
      <c r="H2278" s="14"/>
      <c r="I2278" s="15"/>
      <c r="J2278" s="77"/>
      <c r="K2278" s="92"/>
    </row>
    <row r="2279" spans="1:11" ht="12.75" x14ac:dyDescent="0.2">
      <c r="A2279" s="14"/>
      <c r="B2279" s="14"/>
      <c r="C2279" s="14"/>
      <c r="D2279" s="16"/>
      <c r="E2279" s="16"/>
      <c r="F2279" s="14"/>
      <c r="G2279" s="14"/>
      <c r="H2279" s="14"/>
      <c r="I2279" s="15"/>
      <c r="J2279" s="77"/>
      <c r="K2279" s="92"/>
    </row>
    <row r="2280" spans="1:11" ht="12.75" x14ac:dyDescent="0.2">
      <c r="A2280" s="14"/>
      <c r="B2280" s="14"/>
      <c r="C2280" s="14"/>
      <c r="D2280" s="16"/>
      <c r="E2280" s="16"/>
      <c r="F2280" s="14"/>
      <c r="G2280" s="14"/>
      <c r="H2280" s="14"/>
      <c r="I2280" s="15"/>
      <c r="J2280" s="77"/>
      <c r="K2280" s="92"/>
    </row>
    <row r="2281" spans="1:11" ht="12.75" x14ac:dyDescent="0.2">
      <c r="A2281" s="14"/>
      <c r="B2281" s="14"/>
      <c r="C2281" s="14"/>
      <c r="D2281" s="16"/>
      <c r="E2281" s="16"/>
      <c r="F2281" s="14"/>
      <c r="G2281" s="14"/>
      <c r="H2281" s="14"/>
      <c r="I2281" s="15"/>
      <c r="J2281" s="77"/>
      <c r="K2281" s="92"/>
    </row>
    <row r="2282" spans="1:11" ht="12.75" x14ac:dyDescent="0.2">
      <c r="A2282" s="14"/>
      <c r="B2282" s="14"/>
      <c r="C2282" s="14"/>
      <c r="D2282" s="16"/>
      <c r="E2282" s="16"/>
      <c r="F2282" s="14"/>
      <c r="G2282" s="14"/>
      <c r="H2282" s="14"/>
      <c r="I2282" s="15"/>
      <c r="J2282" s="77"/>
      <c r="K2282" s="92"/>
    </row>
    <row r="2283" spans="1:11" ht="12.75" x14ac:dyDescent="0.2">
      <c r="A2283" s="14"/>
      <c r="B2283" s="14"/>
      <c r="C2283" s="14"/>
      <c r="D2283" s="16"/>
      <c r="E2283" s="16"/>
      <c r="F2283" s="14"/>
      <c r="G2283" s="14"/>
      <c r="H2283" s="14"/>
      <c r="I2283" s="15"/>
      <c r="J2283" s="77"/>
      <c r="K2283" s="92"/>
    </row>
    <row r="2284" spans="1:11" ht="12.75" x14ac:dyDescent="0.2">
      <c r="A2284" s="14"/>
      <c r="B2284" s="14"/>
      <c r="C2284" s="14"/>
      <c r="D2284" s="16"/>
      <c r="E2284" s="16"/>
      <c r="F2284" s="14"/>
      <c r="G2284" s="14"/>
      <c r="H2284" s="14"/>
      <c r="I2284" s="15"/>
      <c r="J2284" s="77"/>
      <c r="K2284" s="92"/>
    </row>
    <row r="2285" spans="1:11" ht="12.75" x14ac:dyDescent="0.2">
      <c r="A2285" s="14"/>
      <c r="B2285" s="14"/>
      <c r="C2285" s="14"/>
      <c r="D2285" s="16"/>
      <c r="E2285" s="16"/>
      <c r="F2285" s="14"/>
      <c r="G2285" s="14"/>
      <c r="H2285" s="14"/>
      <c r="I2285" s="15"/>
      <c r="J2285" s="77"/>
      <c r="K2285" s="92"/>
    </row>
    <row r="2286" spans="1:11" ht="12.75" x14ac:dyDescent="0.2">
      <c r="A2286" s="14"/>
      <c r="B2286" s="14"/>
      <c r="C2286" s="14"/>
      <c r="D2286" s="16"/>
      <c r="E2286" s="16"/>
      <c r="F2286" s="14"/>
      <c r="G2286" s="14"/>
      <c r="H2286" s="14"/>
      <c r="I2286" s="15"/>
      <c r="J2286" s="77"/>
      <c r="K2286" s="92"/>
    </row>
    <row r="2287" spans="1:11" ht="12.75" x14ac:dyDescent="0.2">
      <c r="A2287" s="14"/>
      <c r="B2287" s="14"/>
      <c r="C2287" s="14"/>
      <c r="D2287" s="16"/>
      <c r="E2287" s="16"/>
      <c r="F2287" s="14"/>
      <c r="G2287" s="14"/>
      <c r="H2287" s="14"/>
      <c r="I2287" s="15"/>
      <c r="J2287" s="77"/>
      <c r="K2287" s="92"/>
    </row>
    <row r="2288" spans="1:11" ht="12.75" x14ac:dyDescent="0.2">
      <c r="A2288" s="14"/>
      <c r="B2288" s="14"/>
      <c r="C2288" s="14"/>
      <c r="D2288" s="16"/>
      <c r="E2288" s="16"/>
      <c r="F2288" s="14"/>
      <c r="G2288" s="14"/>
      <c r="H2288" s="14"/>
      <c r="I2288" s="15"/>
      <c r="J2288" s="77"/>
      <c r="K2288" s="92"/>
    </row>
    <row r="2289" spans="1:11" ht="12.75" x14ac:dyDescent="0.2">
      <c r="A2289" s="14"/>
      <c r="B2289" s="14"/>
      <c r="C2289" s="14"/>
      <c r="D2289" s="16"/>
      <c r="E2289" s="16"/>
      <c r="F2289" s="14"/>
      <c r="G2289" s="14"/>
      <c r="H2289" s="14"/>
      <c r="I2289" s="15"/>
      <c r="J2289" s="77"/>
      <c r="K2289" s="92"/>
    </row>
    <row r="2290" spans="1:11" ht="12.75" x14ac:dyDescent="0.2">
      <c r="A2290" s="14"/>
      <c r="B2290" s="14"/>
      <c r="C2290" s="14"/>
      <c r="D2290" s="16"/>
      <c r="E2290" s="16"/>
      <c r="F2290" s="14"/>
      <c r="G2290" s="14"/>
      <c r="H2290" s="14"/>
      <c r="I2290" s="15"/>
      <c r="J2290" s="77"/>
      <c r="K2290" s="92"/>
    </row>
    <row r="2291" spans="1:11" ht="12.75" x14ac:dyDescent="0.2">
      <c r="A2291" s="14"/>
      <c r="B2291" s="14"/>
      <c r="C2291" s="14"/>
      <c r="D2291" s="16"/>
      <c r="E2291" s="16"/>
      <c r="F2291" s="14"/>
      <c r="G2291" s="14"/>
      <c r="H2291" s="14"/>
      <c r="I2291" s="15"/>
      <c r="J2291" s="77"/>
      <c r="K2291" s="92"/>
    </row>
    <row r="2292" spans="1:11" ht="12.75" x14ac:dyDescent="0.2">
      <c r="A2292" s="14"/>
      <c r="B2292" s="14"/>
      <c r="C2292" s="14"/>
      <c r="D2292" s="16"/>
      <c r="E2292" s="16"/>
      <c r="F2292" s="14"/>
      <c r="G2292" s="14"/>
      <c r="H2292" s="14"/>
      <c r="I2292" s="15"/>
      <c r="J2292" s="77"/>
      <c r="K2292" s="92"/>
    </row>
    <row r="2293" spans="1:11" ht="12.75" x14ac:dyDescent="0.2">
      <c r="A2293" s="14"/>
      <c r="B2293" s="14"/>
      <c r="C2293" s="14"/>
      <c r="D2293" s="16"/>
      <c r="E2293" s="16"/>
      <c r="F2293" s="14"/>
      <c r="G2293" s="14"/>
      <c r="H2293" s="14"/>
      <c r="I2293" s="15"/>
      <c r="J2293" s="77"/>
      <c r="K2293" s="92"/>
    </row>
    <row r="2294" spans="1:11" ht="12.75" x14ac:dyDescent="0.2">
      <c r="A2294" s="14"/>
      <c r="B2294" s="14"/>
      <c r="C2294" s="14"/>
      <c r="D2294" s="16"/>
      <c r="E2294" s="16"/>
      <c r="F2294" s="14"/>
      <c r="G2294" s="14"/>
      <c r="H2294" s="14"/>
      <c r="I2294" s="15"/>
      <c r="J2294" s="77"/>
      <c r="K2294" s="92"/>
    </row>
    <row r="2295" spans="1:11" ht="12.75" x14ac:dyDescent="0.2">
      <c r="A2295" s="14"/>
      <c r="B2295" s="14"/>
      <c r="C2295" s="14"/>
      <c r="D2295" s="16"/>
      <c r="E2295" s="16"/>
      <c r="F2295" s="14"/>
      <c r="G2295" s="14"/>
      <c r="H2295" s="14"/>
      <c r="I2295" s="15"/>
      <c r="J2295" s="77"/>
      <c r="K2295" s="92"/>
    </row>
    <row r="2296" spans="1:11" ht="12.75" x14ac:dyDescent="0.2">
      <c r="A2296" s="14"/>
      <c r="B2296" s="14"/>
      <c r="C2296" s="14"/>
      <c r="D2296" s="16"/>
      <c r="E2296" s="16"/>
      <c r="F2296" s="14"/>
      <c r="G2296" s="14"/>
      <c r="H2296" s="14"/>
      <c r="I2296" s="15"/>
      <c r="J2296" s="77"/>
      <c r="K2296" s="92"/>
    </row>
    <row r="2297" spans="1:11" ht="12.75" x14ac:dyDescent="0.2">
      <c r="A2297" s="14"/>
      <c r="B2297" s="14"/>
      <c r="C2297" s="14"/>
      <c r="D2297" s="16"/>
      <c r="E2297" s="16"/>
      <c r="F2297" s="14"/>
      <c r="G2297" s="14"/>
      <c r="H2297" s="14"/>
      <c r="I2297" s="15"/>
      <c r="J2297" s="77"/>
      <c r="K2297" s="92"/>
    </row>
    <row r="2298" spans="1:11" ht="12.75" x14ac:dyDescent="0.2">
      <c r="A2298" s="14"/>
      <c r="B2298" s="14"/>
      <c r="C2298" s="14"/>
      <c r="D2298" s="16"/>
      <c r="E2298" s="16"/>
      <c r="F2298" s="14"/>
      <c r="G2298" s="14"/>
      <c r="H2298" s="14"/>
      <c r="I2298" s="15"/>
      <c r="J2298" s="77"/>
      <c r="K2298" s="92"/>
    </row>
    <row r="2299" spans="1:11" ht="12.75" x14ac:dyDescent="0.2">
      <c r="A2299" s="14"/>
      <c r="B2299" s="14"/>
      <c r="C2299" s="14"/>
      <c r="D2299" s="16"/>
      <c r="E2299" s="16"/>
      <c r="F2299" s="14"/>
      <c r="G2299" s="14"/>
      <c r="H2299" s="14"/>
      <c r="I2299" s="15"/>
      <c r="J2299" s="77"/>
      <c r="K2299" s="92"/>
    </row>
    <row r="2300" spans="1:11" ht="12.75" x14ac:dyDescent="0.2">
      <c r="A2300" s="14"/>
      <c r="B2300" s="14"/>
      <c r="C2300" s="14"/>
      <c r="D2300" s="16"/>
      <c r="E2300" s="16"/>
      <c r="F2300" s="14"/>
      <c r="G2300" s="14"/>
      <c r="H2300" s="14"/>
      <c r="I2300" s="15"/>
      <c r="J2300" s="77"/>
      <c r="K2300" s="92"/>
    </row>
    <row r="2301" spans="1:11" ht="12.75" x14ac:dyDescent="0.2">
      <c r="A2301" s="14"/>
      <c r="B2301" s="14"/>
      <c r="C2301" s="14"/>
      <c r="D2301" s="16"/>
      <c r="E2301" s="16"/>
      <c r="F2301" s="14"/>
      <c r="G2301" s="14"/>
      <c r="H2301" s="14"/>
      <c r="I2301" s="15"/>
      <c r="J2301" s="77"/>
      <c r="K2301" s="92"/>
    </row>
    <row r="2302" spans="1:11" ht="12.75" x14ac:dyDescent="0.2">
      <c r="A2302" s="14"/>
      <c r="B2302" s="14"/>
      <c r="C2302" s="14"/>
      <c r="D2302" s="16"/>
      <c r="E2302" s="16"/>
      <c r="F2302" s="14"/>
      <c r="G2302" s="14"/>
      <c r="H2302" s="14"/>
      <c r="I2302" s="15"/>
      <c r="J2302" s="77"/>
      <c r="K2302" s="92"/>
    </row>
    <row r="2303" spans="1:11" ht="12.75" x14ac:dyDescent="0.2">
      <c r="A2303" s="14"/>
      <c r="B2303" s="14"/>
      <c r="C2303" s="14"/>
      <c r="D2303" s="16"/>
      <c r="E2303" s="16"/>
      <c r="F2303" s="14"/>
      <c r="G2303" s="14"/>
      <c r="H2303" s="14"/>
      <c r="I2303" s="15"/>
      <c r="J2303" s="77"/>
      <c r="K2303" s="92"/>
    </row>
    <row r="2304" spans="1:11" ht="12.75" x14ac:dyDescent="0.2">
      <c r="A2304" s="14"/>
      <c r="B2304" s="14"/>
      <c r="C2304" s="14"/>
      <c r="D2304" s="16"/>
      <c r="E2304" s="16"/>
      <c r="F2304" s="14"/>
      <c r="G2304" s="14"/>
      <c r="H2304" s="14"/>
      <c r="I2304" s="15"/>
      <c r="J2304" s="77"/>
      <c r="K2304" s="92"/>
    </row>
    <row r="2305" spans="1:11" ht="12.75" x14ac:dyDescent="0.2">
      <c r="A2305" s="14"/>
      <c r="B2305" s="14"/>
      <c r="C2305" s="14"/>
      <c r="D2305" s="16"/>
      <c r="E2305" s="16"/>
      <c r="F2305" s="14"/>
      <c r="G2305" s="14"/>
      <c r="H2305" s="14"/>
      <c r="I2305" s="15"/>
      <c r="J2305" s="77"/>
      <c r="K2305" s="92"/>
    </row>
    <row r="2306" spans="1:11" ht="12.75" x14ac:dyDescent="0.2">
      <c r="A2306" s="14"/>
      <c r="B2306" s="14"/>
      <c r="C2306" s="14"/>
      <c r="D2306" s="16"/>
      <c r="E2306" s="16"/>
      <c r="F2306" s="14"/>
      <c r="G2306" s="14"/>
      <c r="H2306" s="14"/>
      <c r="I2306" s="15"/>
      <c r="J2306" s="77"/>
      <c r="K2306" s="92"/>
    </row>
    <row r="2307" spans="1:11" ht="12.75" x14ac:dyDescent="0.2">
      <c r="A2307" s="14"/>
      <c r="B2307" s="14"/>
      <c r="C2307" s="14"/>
      <c r="D2307" s="16"/>
      <c r="E2307" s="16"/>
      <c r="F2307" s="14"/>
      <c r="G2307" s="14"/>
      <c r="H2307" s="14"/>
      <c r="I2307" s="15"/>
      <c r="J2307" s="77"/>
      <c r="K2307" s="92"/>
    </row>
    <row r="2308" spans="1:11" ht="12.75" x14ac:dyDescent="0.2">
      <c r="A2308" s="14"/>
      <c r="B2308" s="14"/>
      <c r="C2308" s="14"/>
      <c r="D2308" s="16"/>
      <c r="E2308" s="16"/>
      <c r="F2308" s="14"/>
      <c r="G2308" s="14"/>
      <c r="H2308" s="14"/>
      <c r="I2308" s="15"/>
      <c r="J2308" s="77"/>
      <c r="K2308" s="92"/>
    </row>
    <row r="2309" spans="1:11" ht="12.75" x14ac:dyDescent="0.2">
      <c r="A2309" s="14"/>
      <c r="B2309" s="14"/>
      <c r="C2309" s="14"/>
      <c r="D2309" s="16"/>
      <c r="E2309" s="16"/>
      <c r="F2309" s="14"/>
      <c r="G2309" s="14"/>
      <c r="H2309" s="14"/>
      <c r="I2309" s="15"/>
      <c r="J2309" s="77"/>
      <c r="K2309" s="92"/>
    </row>
    <row r="2310" spans="1:11" ht="12.75" x14ac:dyDescent="0.2">
      <c r="A2310" s="14"/>
      <c r="B2310" s="14"/>
      <c r="C2310" s="14"/>
      <c r="D2310" s="16"/>
      <c r="E2310" s="16"/>
      <c r="F2310" s="14"/>
      <c r="G2310" s="14"/>
      <c r="H2310" s="14"/>
      <c r="I2310" s="15"/>
      <c r="J2310" s="77"/>
      <c r="K2310" s="92"/>
    </row>
    <row r="2311" spans="1:11" ht="12.75" x14ac:dyDescent="0.2">
      <c r="A2311" s="14"/>
      <c r="B2311" s="14"/>
      <c r="C2311" s="14"/>
      <c r="D2311" s="16"/>
      <c r="E2311" s="16"/>
      <c r="F2311" s="14"/>
      <c r="G2311" s="14"/>
      <c r="H2311" s="14"/>
      <c r="I2311" s="15"/>
      <c r="J2311" s="77"/>
      <c r="K2311" s="92"/>
    </row>
    <row r="2312" spans="1:11" ht="12.75" x14ac:dyDescent="0.2">
      <c r="A2312" s="14"/>
      <c r="B2312" s="14"/>
      <c r="C2312" s="14"/>
      <c r="D2312" s="16"/>
      <c r="E2312" s="16"/>
      <c r="F2312" s="14"/>
      <c r="G2312" s="14"/>
      <c r="H2312" s="14"/>
      <c r="I2312" s="15"/>
      <c r="J2312" s="77"/>
      <c r="K2312" s="92"/>
    </row>
    <row r="2313" spans="1:11" ht="12.75" x14ac:dyDescent="0.2">
      <c r="A2313" s="14"/>
      <c r="B2313" s="14"/>
      <c r="C2313" s="14"/>
      <c r="D2313" s="16"/>
      <c r="E2313" s="16"/>
      <c r="F2313" s="14"/>
      <c r="G2313" s="14"/>
      <c r="H2313" s="14"/>
      <c r="I2313" s="15"/>
      <c r="J2313" s="77"/>
      <c r="K2313" s="92"/>
    </row>
    <row r="2314" spans="1:11" ht="12.75" x14ac:dyDescent="0.2">
      <c r="A2314" s="14"/>
      <c r="B2314" s="14"/>
      <c r="C2314" s="14"/>
      <c r="D2314" s="16"/>
      <c r="E2314" s="16"/>
      <c r="F2314" s="14"/>
      <c r="G2314" s="14"/>
      <c r="H2314" s="14"/>
      <c r="I2314" s="15"/>
      <c r="J2314" s="77"/>
      <c r="K2314" s="92"/>
    </row>
    <row r="2315" spans="1:11" ht="12.75" x14ac:dyDescent="0.2">
      <c r="A2315" s="14"/>
      <c r="B2315" s="14"/>
      <c r="C2315" s="14"/>
      <c r="D2315" s="16"/>
      <c r="E2315" s="16"/>
      <c r="F2315" s="14"/>
      <c r="G2315" s="14"/>
      <c r="H2315" s="14"/>
      <c r="I2315" s="15"/>
      <c r="J2315" s="77"/>
      <c r="K2315" s="92"/>
    </row>
    <row r="2316" spans="1:11" ht="12.75" x14ac:dyDescent="0.2">
      <c r="A2316" s="14"/>
      <c r="B2316" s="14"/>
      <c r="C2316" s="14"/>
      <c r="D2316" s="16"/>
      <c r="E2316" s="16"/>
      <c r="F2316" s="14"/>
      <c r="G2316" s="14"/>
      <c r="H2316" s="14"/>
      <c r="I2316" s="15"/>
      <c r="J2316" s="77"/>
      <c r="K2316" s="92"/>
    </row>
    <row r="2317" spans="1:11" ht="12.75" x14ac:dyDescent="0.2">
      <c r="A2317" s="14"/>
      <c r="B2317" s="14"/>
      <c r="C2317" s="14"/>
      <c r="D2317" s="16"/>
      <c r="E2317" s="16"/>
      <c r="F2317" s="14"/>
      <c r="G2317" s="14"/>
      <c r="H2317" s="14"/>
      <c r="I2317" s="15"/>
      <c r="J2317" s="77"/>
      <c r="K2317" s="92"/>
    </row>
    <row r="2318" spans="1:11" ht="12.75" x14ac:dyDescent="0.2">
      <c r="A2318" s="14"/>
      <c r="B2318" s="14"/>
      <c r="C2318" s="14"/>
      <c r="D2318" s="16"/>
      <c r="E2318" s="16"/>
      <c r="F2318" s="14"/>
      <c r="G2318" s="14"/>
      <c r="H2318" s="14"/>
      <c r="I2318" s="15"/>
      <c r="J2318" s="77"/>
      <c r="K2318" s="92"/>
    </row>
    <row r="2319" spans="1:11" ht="12.75" x14ac:dyDescent="0.2">
      <c r="A2319" s="14"/>
      <c r="B2319" s="14"/>
      <c r="C2319" s="14"/>
      <c r="D2319" s="16"/>
      <c r="E2319" s="16"/>
      <c r="F2319" s="14"/>
      <c r="G2319" s="14"/>
      <c r="H2319" s="14"/>
      <c r="I2319" s="15"/>
      <c r="J2319" s="77"/>
      <c r="K2319" s="92"/>
    </row>
    <row r="2320" spans="1:11" ht="12.75" x14ac:dyDescent="0.2">
      <c r="A2320" s="14"/>
      <c r="B2320" s="14"/>
      <c r="C2320" s="14"/>
      <c r="D2320" s="16"/>
      <c r="E2320" s="16"/>
      <c r="F2320" s="14"/>
      <c r="G2320" s="14"/>
      <c r="H2320" s="14"/>
      <c r="I2320" s="15"/>
      <c r="J2320" s="77"/>
      <c r="K2320" s="92"/>
    </row>
    <row r="2321" spans="1:11" ht="12.75" x14ac:dyDescent="0.2">
      <c r="A2321" s="14"/>
      <c r="B2321" s="14"/>
      <c r="C2321" s="14"/>
      <c r="D2321" s="16"/>
      <c r="E2321" s="16"/>
      <c r="F2321" s="14"/>
      <c r="G2321" s="14"/>
      <c r="H2321" s="14"/>
      <c r="I2321" s="15"/>
      <c r="J2321" s="77"/>
      <c r="K2321" s="92"/>
    </row>
    <row r="2322" spans="1:11" ht="12.75" x14ac:dyDescent="0.2">
      <c r="A2322" s="14"/>
      <c r="B2322" s="14"/>
      <c r="C2322" s="14"/>
      <c r="D2322" s="16"/>
      <c r="E2322" s="16"/>
      <c r="F2322" s="14"/>
      <c r="G2322" s="14"/>
      <c r="H2322" s="14"/>
      <c r="I2322" s="15"/>
      <c r="J2322" s="77"/>
      <c r="K2322" s="92"/>
    </row>
    <row r="2323" spans="1:11" ht="12.75" x14ac:dyDescent="0.2">
      <c r="A2323" s="14"/>
      <c r="B2323" s="14"/>
      <c r="C2323" s="14"/>
      <c r="D2323" s="16"/>
      <c r="E2323" s="16"/>
      <c r="F2323" s="14"/>
      <c r="G2323" s="14"/>
      <c r="H2323" s="14"/>
      <c r="I2323" s="15"/>
      <c r="J2323" s="77"/>
      <c r="K2323" s="92"/>
    </row>
    <row r="2324" spans="1:11" ht="12.75" x14ac:dyDescent="0.2">
      <c r="A2324" s="14"/>
      <c r="B2324" s="14"/>
      <c r="C2324" s="14"/>
      <c r="D2324" s="16"/>
      <c r="E2324" s="16"/>
      <c r="F2324" s="14"/>
      <c r="G2324" s="14"/>
      <c r="H2324" s="14"/>
      <c r="I2324" s="15"/>
      <c r="J2324" s="77"/>
      <c r="K2324" s="92"/>
    </row>
    <row r="2325" spans="1:11" ht="12.75" x14ac:dyDescent="0.2">
      <c r="A2325" s="14"/>
      <c r="B2325" s="14"/>
      <c r="C2325" s="14"/>
      <c r="D2325" s="16"/>
      <c r="E2325" s="16"/>
      <c r="F2325" s="14"/>
      <c r="G2325" s="14"/>
      <c r="H2325" s="14"/>
      <c r="I2325" s="15"/>
      <c r="J2325" s="77"/>
      <c r="K2325" s="92"/>
    </row>
    <row r="2326" spans="1:11" ht="12.75" x14ac:dyDescent="0.2">
      <c r="A2326" s="14"/>
      <c r="B2326" s="14"/>
      <c r="C2326" s="14"/>
      <c r="D2326" s="16"/>
      <c r="E2326" s="16"/>
      <c r="F2326" s="14"/>
      <c r="G2326" s="14"/>
      <c r="H2326" s="14"/>
      <c r="I2326" s="15"/>
      <c r="J2326" s="77"/>
      <c r="K2326" s="92"/>
    </row>
    <row r="2327" spans="1:11" ht="12.75" x14ac:dyDescent="0.2">
      <c r="A2327" s="14"/>
      <c r="B2327" s="14"/>
      <c r="C2327" s="14"/>
      <c r="D2327" s="16"/>
      <c r="E2327" s="16"/>
      <c r="F2327" s="14"/>
      <c r="G2327" s="14"/>
      <c r="H2327" s="14"/>
      <c r="I2327" s="15"/>
      <c r="J2327" s="77"/>
      <c r="K2327" s="92"/>
    </row>
    <row r="2328" spans="1:11" ht="12.75" x14ac:dyDescent="0.2">
      <c r="A2328" s="14"/>
      <c r="B2328" s="14"/>
      <c r="C2328" s="14"/>
      <c r="D2328" s="16"/>
      <c r="E2328" s="16"/>
      <c r="F2328" s="14"/>
      <c r="G2328" s="14"/>
      <c r="H2328" s="14"/>
      <c r="I2328" s="15"/>
      <c r="J2328" s="77"/>
      <c r="K2328" s="92"/>
    </row>
    <row r="2329" spans="1:11" ht="12.75" x14ac:dyDescent="0.2">
      <c r="A2329" s="14"/>
      <c r="B2329" s="14"/>
      <c r="C2329" s="14"/>
      <c r="D2329" s="16"/>
      <c r="E2329" s="16"/>
      <c r="F2329" s="14"/>
      <c r="G2329" s="14"/>
      <c r="H2329" s="14"/>
      <c r="I2329" s="15"/>
      <c r="J2329" s="77"/>
      <c r="K2329" s="92"/>
    </row>
    <row r="2330" spans="1:11" ht="12.75" x14ac:dyDescent="0.2">
      <c r="A2330" s="14"/>
      <c r="B2330" s="14"/>
      <c r="C2330" s="14"/>
      <c r="D2330" s="16"/>
      <c r="E2330" s="16"/>
      <c r="F2330" s="14"/>
      <c r="G2330" s="14"/>
      <c r="H2330" s="14"/>
      <c r="I2330" s="15"/>
      <c r="J2330" s="77"/>
      <c r="K2330" s="92"/>
    </row>
    <row r="2331" spans="1:11" ht="12.75" x14ac:dyDescent="0.2">
      <c r="A2331" s="14"/>
      <c r="B2331" s="14"/>
      <c r="C2331" s="14"/>
      <c r="D2331" s="16"/>
      <c r="E2331" s="16"/>
      <c r="F2331" s="14"/>
      <c r="G2331" s="14"/>
      <c r="H2331" s="14"/>
      <c r="I2331" s="15"/>
      <c r="J2331" s="77"/>
      <c r="K2331" s="92"/>
    </row>
    <row r="2332" spans="1:11" ht="12.75" x14ac:dyDescent="0.2">
      <c r="A2332" s="14"/>
      <c r="B2332" s="14"/>
      <c r="C2332" s="14"/>
      <c r="D2332" s="16"/>
      <c r="E2332" s="16"/>
      <c r="F2332" s="14"/>
      <c r="G2332" s="14"/>
      <c r="H2332" s="14"/>
      <c r="I2332" s="15"/>
      <c r="J2332" s="77"/>
      <c r="K2332" s="92"/>
    </row>
    <row r="2333" spans="1:11" ht="12.75" x14ac:dyDescent="0.2">
      <c r="A2333" s="14"/>
      <c r="B2333" s="14"/>
      <c r="C2333" s="14"/>
      <c r="D2333" s="16"/>
      <c r="E2333" s="16"/>
      <c r="F2333" s="14"/>
      <c r="G2333" s="14"/>
      <c r="H2333" s="14"/>
      <c r="I2333" s="15"/>
      <c r="J2333" s="77"/>
      <c r="K2333" s="92"/>
    </row>
    <row r="2334" spans="1:11" ht="12.75" x14ac:dyDescent="0.2">
      <c r="A2334" s="14"/>
      <c r="B2334" s="14"/>
      <c r="C2334" s="14"/>
      <c r="D2334" s="16"/>
      <c r="E2334" s="16"/>
      <c r="F2334" s="14"/>
      <c r="G2334" s="14"/>
      <c r="H2334" s="14"/>
      <c r="I2334" s="15"/>
      <c r="J2334" s="77"/>
      <c r="K2334" s="92"/>
    </row>
    <row r="2335" spans="1:11" ht="12.75" x14ac:dyDescent="0.2">
      <c r="A2335" s="14"/>
      <c r="B2335" s="14"/>
      <c r="C2335" s="14"/>
      <c r="D2335" s="16"/>
      <c r="E2335" s="16"/>
      <c r="F2335" s="14"/>
      <c r="G2335" s="14"/>
      <c r="H2335" s="14"/>
      <c r="I2335" s="15"/>
      <c r="J2335" s="77"/>
      <c r="K2335" s="92"/>
    </row>
    <row r="2336" spans="1:11" ht="12.75" x14ac:dyDescent="0.2">
      <c r="A2336" s="14"/>
      <c r="B2336" s="14"/>
      <c r="C2336" s="14"/>
      <c r="D2336" s="16"/>
      <c r="E2336" s="16"/>
      <c r="F2336" s="14"/>
      <c r="G2336" s="14"/>
      <c r="H2336" s="14"/>
      <c r="I2336" s="15"/>
      <c r="J2336" s="77"/>
      <c r="K2336" s="92"/>
    </row>
    <row r="2337" spans="1:11" ht="12.75" x14ac:dyDescent="0.2">
      <c r="A2337" s="14"/>
      <c r="B2337" s="14"/>
      <c r="C2337" s="14"/>
      <c r="D2337" s="16"/>
      <c r="E2337" s="16"/>
      <c r="F2337" s="14"/>
      <c r="G2337" s="14"/>
      <c r="H2337" s="14"/>
      <c r="I2337" s="15"/>
      <c r="J2337" s="77"/>
      <c r="K2337" s="92"/>
    </row>
    <row r="2338" spans="1:11" ht="12.75" x14ac:dyDescent="0.2">
      <c r="A2338" s="14"/>
      <c r="B2338" s="14"/>
      <c r="C2338" s="14"/>
      <c r="D2338" s="16"/>
      <c r="E2338" s="16"/>
      <c r="F2338" s="14"/>
      <c r="G2338" s="14"/>
      <c r="H2338" s="14"/>
      <c r="I2338" s="15"/>
      <c r="J2338" s="77"/>
      <c r="K2338" s="92"/>
    </row>
    <row r="2339" spans="1:11" ht="12.75" x14ac:dyDescent="0.2">
      <c r="A2339" s="14"/>
      <c r="B2339" s="14"/>
      <c r="C2339" s="14"/>
      <c r="D2339" s="16"/>
      <c r="E2339" s="16"/>
      <c r="F2339" s="14"/>
      <c r="G2339" s="14"/>
      <c r="H2339" s="14"/>
      <c r="I2339" s="15"/>
      <c r="J2339" s="77"/>
      <c r="K2339" s="92"/>
    </row>
    <row r="2340" spans="1:11" ht="12.75" x14ac:dyDescent="0.2">
      <c r="A2340" s="14"/>
      <c r="B2340" s="14"/>
      <c r="C2340" s="14"/>
      <c r="D2340" s="16"/>
      <c r="E2340" s="16"/>
      <c r="F2340" s="14"/>
      <c r="G2340" s="14"/>
      <c r="H2340" s="14"/>
      <c r="I2340" s="15"/>
      <c r="J2340" s="77"/>
      <c r="K2340" s="92"/>
    </row>
    <row r="2341" spans="1:11" ht="12.75" x14ac:dyDescent="0.2">
      <c r="A2341" s="14"/>
      <c r="B2341" s="14"/>
      <c r="C2341" s="14"/>
      <c r="D2341" s="16"/>
      <c r="E2341" s="16"/>
      <c r="F2341" s="14"/>
      <c r="G2341" s="14"/>
      <c r="H2341" s="14"/>
      <c r="I2341" s="15"/>
      <c r="J2341" s="77"/>
      <c r="K2341" s="92"/>
    </row>
    <row r="2342" spans="1:11" ht="12.75" x14ac:dyDescent="0.2">
      <c r="A2342" s="14"/>
      <c r="B2342" s="14"/>
      <c r="C2342" s="14"/>
      <c r="D2342" s="16"/>
      <c r="E2342" s="16"/>
      <c r="F2342" s="14"/>
      <c r="G2342" s="14"/>
      <c r="H2342" s="14"/>
      <c r="I2342" s="15"/>
      <c r="J2342" s="77"/>
      <c r="K2342" s="92"/>
    </row>
    <row r="2343" spans="1:11" ht="12.75" x14ac:dyDescent="0.2">
      <c r="A2343" s="14"/>
      <c r="B2343" s="14"/>
      <c r="C2343" s="14"/>
      <c r="D2343" s="16"/>
      <c r="E2343" s="16"/>
      <c r="F2343" s="14"/>
      <c r="G2343" s="14"/>
      <c r="H2343" s="14"/>
      <c r="I2343" s="15"/>
      <c r="J2343" s="77"/>
      <c r="K2343" s="92"/>
    </row>
    <row r="2344" spans="1:11" ht="12.75" x14ac:dyDescent="0.2">
      <c r="A2344" s="14"/>
      <c r="B2344" s="14"/>
      <c r="C2344" s="14"/>
      <c r="D2344" s="16"/>
      <c r="E2344" s="16"/>
      <c r="F2344" s="14"/>
      <c r="G2344" s="14"/>
      <c r="H2344" s="14"/>
      <c r="I2344" s="15"/>
      <c r="J2344" s="77"/>
      <c r="K2344" s="92"/>
    </row>
    <row r="2345" spans="1:11" ht="12.75" x14ac:dyDescent="0.2">
      <c r="A2345" s="14"/>
      <c r="B2345" s="14"/>
      <c r="C2345" s="14"/>
      <c r="D2345" s="16"/>
      <c r="E2345" s="16"/>
      <c r="F2345" s="14"/>
      <c r="G2345" s="14"/>
      <c r="H2345" s="14"/>
      <c r="I2345" s="15"/>
      <c r="J2345" s="77"/>
      <c r="K2345" s="92"/>
    </row>
    <row r="2346" spans="1:11" ht="12.75" x14ac:dyDescent="0.2">
      <c r="A2346" s="14"/>
      <c r="B2346" s="14"/>
      <c r="C2346" s="14"/>
      <c r="D2346" s="16"/>
      <c r="E2346" s="16"/>
      <c r="F2346" s="14"/>
      <c r="G2346" s="14"/>
      <c r="H2346" s="14"/>
      <c r="I2346" s="15"/>
      <c r="J2346" s="77"/>
      <c r="K2346" s="92"/>
    </row>
    <row r="2347" spans="1:11" ht="12.75" x14ac:dyDescent="0.2">
      <c r="A2347" s="14"/>
      <c r="B2347" s="14"/>
      <c r="C2347" s="14"/>
      <c r="D2347" s="16"/>
      <c r="E2347" s="16"/>
      <c r="F2347" s="14"/>
      <c r="G2347" s="14"/>
      <c r="H2347" s="14"/>
      <c r="I2347" s="15"/>
      <c r="J2347" s="77"/>
      <c r="K2347" s="92"/>
    </row>
    <row r="2348" spans="1:11" ht="12.75" x14ac:dyDescent="0.2">
      <c r="A2348" s="14"/>
      <c r="B2348" s="14"/>
      <c r="C2348" s="14"/>
      <c r="D2348" s="16"/>
      <c r="E2348" s="16"/>
      <c r="F2348" s="14"/>
      <c r="G2348" s="14"/>
      <c r="H2348" s="14"/>
      <c r="I2348" s="15"/>
      <c r="J2348" s="77"/>
      <c r="K2348" s="92"/>
    </row>
    <row r="2349" spans="1:11" ht="12.75" x14ac:dyDescent="0.2">
      <c r="A2349" s="14"/>
      <c r="B2349" s="14"/>
      <c r="C2349" s="14"/>
      <c r="D2349" s="16"/>
      <c r="E2349" s="16"/>
      <c r="F2349" s="14"/>
      <c r="G2349" s="14"/>
      <c r="H2349" s="14"/>
      <c r="I2349" s="15"/>
      <c r="J2349" s="77"/>
      <c r="K2349" s="92"/>
    </row>
    <row r="2350" spans="1:11" ht="12.75" x14ac:dyDescent="0.2">
      <c r="A2350" s="14"/>
      <c r="B2350" s="14"/>
      <c r="C2350" s="14"/>
      <c r="D2350" s="16"/>
      <c r="E2350" s="16"/>
      <c r="F2350" s="14"/>
      <c r="G2350" s="14"/>
      <c r="H2350" s="14"/>
      <c r="I2350" s="15"/>
      <c r="J2350" s="77"/>
      <c r="K2350" s="92"/>
    </row>
    <row r="2351" spans="1:11" ht="12.75" x14ac:dyDescent="0.2">
      <c r="A2351" s="14"/>
      <c r="B2351" s="14"/>
      <c r="C2351" s="14"/>
      <c r="D2351" s="16"/>
      <c r="E2351" s="16"/>
      <c r="F2351" s="14"/>
      <c r="G2351" s="14"/>
      <c r="H2351" s="14"/>
      <c r="I2351" s="15"/>
      <c r="J2351" s="77"/>
      <c r="K2351" s="92"/>
    </row>
    <row r="2352" spans="1:11" ht="12.75" x14ac:dyDescent="0.2">
      <c r="A2352" s="14"/>
      <c r="B2352" s="14"/>
      <c r="C2352" s="14"/>
      <c r="D2352" s="16"/>
      <c r="E2352" s="16"/>
      <c r="F2352" s="14"/>
      <c r="G2352" s="14"/>
      <c r="H2352" s="14"/>
      <c r="I2352" s="15"/>
      <c r="J2352" s="77"/>
      <c r="K2352" s="92"/>
    </row>
    <row r="2353" spans="1:11" ht="12.75" x14ac:dyDescent="0.2">
      <c r="A2353" s="14"/>
      <c r="B2353" s="14"/>
      <c r="C2353" s="14"/>
      <c r="D2353" s="16"/>
      <c r="E2353" s="16"/>
      <c r="F2353" s="14"/>
      <c r="G2353" s="14"/>
      <c r="H2353" s="14"/>
      <c r="I2353" s="15"/>
      <c r="J2353" s="77"/>
      <c r="K2353" s="92"/>
    </row>
    <row r="2354" spans="1:11" ht="12.75" x14ac:dyDescent="0.2">
      <c r="A2354" s="14"/>
      <c r="B2354" s="14"/>
      <c r="C2354" s="14"/>
      <c r="D2354" s="16"/>
      <c r="E2354" s="16"/>
      <c r="F2354" s="14"/>
      <c r="G2354" s="14"/>
      <c r="H2354" s="14"/>
      <c r="I2354" s="15"/>
      <c r="J2354" s="77"/>
      <c r="K2354" s="92"/>
    </row>
    <row r="2355" spans="1:11" ht="12.75" x14ac:dyDescent="0.2">
      <c r="A2355" s="14"/>
      <c r="B2355" s="14"/>
      <c r="C2355" s="14"/>
      <c r="D2355" s="16"/>
      <c r="E2355" s="16"/>
      <c r="F2355" s="14"/>
      <c r="G2355" s="14"/>
      <c r="H2355" s="14"/>
      <c r="I2355" s="15"/>
      <c r="J2355" s="77"/>
      <c r="K2355" s="92"/>
    </row>
    <row r="2356" spans="1:11" ht="12.75" x14ac:dyDescent="0.2">
      <c r="A2356" s="14"/>
      <c r="B2356" s="14"/>
      <c r="C2356" s="14"/>
      <c r="D2356" s="16"/>
      <c r="E2356" s="16"/>
      <c r="F2356" s="14"/>
      <c r="G2356" s="14"/>
      <c r="H2356" s="14"/>
      <c r="I2356" s="15"/>
      <c r="J2356" s="77"/>
      <c r="K2356" s="92"/>
    </row>
    <row r="2357" spans="1:11" ht="12.75" x14ac:dyDescent="0.2">
      <c r="A2357" s="14"/>
      <c r="B2357" s="14"/>
      <c r="C2357" s="14"/>
      <c r="D2357" s="16"/>
      <c r="E2357" s="16"/>
      <c r="F2357" s="14"/>
      <c r="G2357" s="14"/>
      <c r="H2357" s="14"/>
      <c r="I2357" s="15"/>
      <c r="J2357" s="77"/>
      <c r="K2357" s="92"/>
    </row>
    <row r="2358" spans="1:11" ht="12.75" x14ac:dyDescent="0.2">
      <c r="A2358" s="14"/>
      <c r="B2358" s="14"/>
      <c r="C2358" s="14"/>
      <c r="D2358" s="16"/>
      <c r="E2358" s="16"/>
      <c r="F2358" s="14"/>
      <c r="G2358" s="14"/>
      <c r="H2358" s="14"/>
      <c r="I2358" s="15"/>
      <c r="J2358" s="77"/>
      <c r="K2358" s="92"/>
    </row>
    <row r="2359" spans="1:11" ht="12.75" x14ac:dyDescent="0.2">
      <c r="A2359" s="14"/>
      <c r="B2359" s="14"/>
      <c r="C2359" s="14"/>
      <c r="D2359" s="16"/>
      <c r="E2359" s="16"/>
      <c r="F2359" s="14"/>
      <c r="G2359" s="14"/>
      <c r="H2359" s="14"/>
      <c r="I2359" s="15"/>
      <c r="J2359" s="77"/>
      <c r="K2359" s="92"/>
    </row>
    <row r="2360" spans="1:11" ht="12.75" x14ac:dyDescent="0.2">
      <c r="A2360" s="14"/>
      <c r="B2360" s="14"/>
      <c r="C2360" s="14"/>
      <c r="D2360" s="16"/>
      <c r="E2360" s="16"/>
      <c r="F2360" s="14"/>
      <c r="G2360" s="14"/>
      <c r="H2360" s="14"/>
      <c r="I2360" s="15"/>
      <c r="J2360" s="77"/>
      <c r="K2360" s="92"/>
    </row>
    <row r="2361" spans="1:11" ht="12.75" x14ac:dyDescent="0.2">
      <c r="A2361" s="14"/>
      <c r="B2361" s="14"/>
      <c r="C2361" s="14"/>
      <c r="D2361" s="16"/>
      <c r="E2361" s="16"/>
      <c r="F2361" s="14"/>
      <c r="G2361" s="14"/>
      <c r="H2361" s="14"/>
      <c r="I2361" s="15"/>
      <c r="J2361" s="77"/>
      <c r="K2361" s="92"/>
    </row>
    <row r="2362" spans="1:11" ht="12.75" x14ac:dyDescent="0.2">
      <c r="A2362" s="14"/>
      <c r="B2362" s="14"/>
      <c r="C2362" s="14"/>
      <c r="D2362" s="16"/>
      <c r="E2362" s="16"/>
      <c r="F2362" s="14"/>
      <c r="G2362" s="14"/>
      <c r="H2362" s="14"/>
      <c r="I2362" s="15"/>
      <c r="J2362" s="77"/>
      <c r="K2362" s="92"/>
    </row>
    <row r="2363" spans="1:11" ht="12.75" x14ac:dyDescent="0.2">
      <c r="A2363" s="14"/>
      <c r="B2363" s="14"/>
      <c r="C2363" s="14"/>
      <c r="D2363" s="16"/>
      <c r="E2363" s="16"/>
      <c r="F2363" s="14"/>
      <c r="G2363" s="14"/>
      <c r="H2363" s="14"/>
      <c r="I2363" s="15"/>
      <c r="J2363" s="77"/>
      <c r="K2363" s="92"/>
    </row>
    <row r="2364" spans="1:11" ht="12.75" x14ac:dyDescent="0.2">
      <c r="A2364" s="14"/>
      <c r="B2364" s="14"/>
      <c r="C2364" s="14"/>
      <c r="D2364" s="16"/>
      <c r="E2364" s="16"/>
      <c r="F2364" s="14"/>
      <c r="G2364" s="14"/>
      <c r="H2364" s="14"/>
      <c r="I2364" s="15"/>
      <c r="J2364" s="77"/>
      <c r="K2364" s="92"/>
    </row>
    <row r="2365" spans="1:11" ht="12.75" x14ac:dyDescent="0.2">
      <c r="A2365" s="14"/>
      <c r="B2365" s="14"/>
      <c r="C2365" s="14"/>
      <c r="D2365" s="16"/>
      <c r="E2365" s="16"/>
      <c r="F2365" s="14"/>
      <c r="G2365" s="14"/>
      <c r="H2365" s="14"/>
      <c r="I2365" s="15"/>
      <c r="J2365" s="77"/>
      <c r="K2365" s="92"/>
    </row>
    <row r="2366" spans="1:11" ht="12.75" x14ac:dyDescent="0.2">
      <c r="A2366" s="14"/>
      <c r="B2366" s="14"/>
      <c r="C2366" s="14"/>
      <c r="D2366" s="16"/>
      <c r="E2366" s="16"/>
      <c r="F2366" s="14"/>
      <c r="G2366" s="14"/>
      <c r="H2366" s="14"/>
      <c r="I2366" s="15"/>
      <c r="J2366" s="77"/>
      <c r="K2366" s="92"/>
    </row>
    <row r="2367" spans="1:11" ht="12.75" x14ac:dyDescent="0.2">
      <c r="A2367" s="14"/>
      <c r="B2367" s="14"/>
      <c r="C2367" s="14"/>
      <c r="D2367" s="16"/>
      <c r="E2367" s="16"/>
      <c r="F2367" s="14"/>
      <c r="G2367" s="14"/>
      <c r="H2367" s="14"/>
      <c r="I2367" s="15"/>
      <c r="J2367" s="77"/>
      <c r="K2367" s="92"/>
    </row>
    <row r="2368" spans="1:11" ht="12.75" x14ac:dyDescent="0.2">
      <c r="A2368" s="14"/>
      <c r="B2368" s="14"/>
      <c r="C2368" s="14"/>
      <c r="D2368" s="16"/>
      <c r="E2368" s="16"/>
      <c r="F2368" s="14"/>
      <c r="G2368" s="14"/>
      <c r="H2368" s="14"/>
      <c r="I2368" s="15"/>
      <c r="J2368" s="77"/>
      <c r="K2368" s="92"/>
    </row>
    <row r="2369" spans="1:11" ht="12.75" x14ac:dyDescent="0.2">
      <c r="A2369" s="14"/>
      <c r="B2369" s="14"/>
      <c r="C2369" s="14"/>
      <c r="D2369" s="16"/>
      <c r="E2369" s="16"/>
      <c r="F2369" s="14"/>
      <c r="G2369" s="14"/>
      <c r="H2369" s="14"/>
      <c r="I2369" s="15"/>
      <c r="J2369" s="77"/>
      <c r="K2369" s="92"/>
    </row>
    <row r="2370" spans="1:11" ht="12.75" x14ac:dyDescent="0.2">
      <c r="A2370" s="14"/>
      <c r="B2370" s="14"/>
      <c r="C2370" s="14"/>
      <c r="D2370" s="16"/>
      <c r="E2370" s="16"/>
      <c r="F2370" s="14"/>
      <c r="G2370" s="14"/>
      <c r="H2370" s="14"/>
      <c r="I2370" s="15"/>
      <c r="J2370" s="77"/>
      <c r="K2370" s="92"/>
    </row>
    <row r="2371" spans="1:11" ht="12.75" x14ac:dyDescent="0.2">
      <c r="A2371" s="14"/>
      <c r="B2371" s="14"/>
      <c r="C2371" s="14"/>
      <c r="D2371" s="16"/>
      <c r="E2371" s="16"/>
      <c r="F2371" s="14"/>
      <c r="G2371" s="14"/>
      <c r="H2371" s="14"/>
      <c r="I2371" s="15"/>
      <c r="J2371" s="77"/>
      <c r="K2371" s="92"/>
    </row>
    <row r="2372" spans="1:11" ht="12.75" x14ac:dyDescent="0.2">
      <c r="A2372" s="14"/>
      <c r="B2372" s="14"/>
      <c r="C2372" s="14"/>
      <c r="D2372" s="16"/>
      <c r="E2372" s="16"/>
      <c r="F2372" s="14"/>
      <c r="G2372" s="14"/>
      <c r="H2372" s="14"/>
      <c r="I2372" s="15"/>
      <c r="J2372" s="77"/>
      <c r="K2372" s="92"/>
    </row>
    <row r="2373" spans="1:11" ht="12.75" x14ac:dyDescent="0.2">
      <c r="A2373" s="14"/>
      <c r="B2373" s="14"/>
      <c r="C2373" s="14"/>
      <c r="D2373" s="16"/>
      <c r="E2373" s="16"/>
      <c r="F2373" s="14"/>
      <c r="G2373" s="14"/>
      <c r="H2373" s="14"/>
      <c r="I2373" s="15"/>
      <c r="J2373" s="77"/>
      <c r="K2373" s="92"/>
    </row>
    <row r="2374" spans="1:11" ht="12.75" x14ac:dyDescent="0.2">
      <c r="A2374" s="14"/>
      <c r="B2374" s="14"/>
      <c r="C2374" s="14"/>
      <c r="D2374" s="16"/>
      <c r="E2374" s="16"/>
      <c r="F2374" s="14"/>
      <c r="G2374" s="14"/>
      <c r="H2374" s="14"/>
      <c r="I2374" s="15"/>
      <c r="J2374" s="77"/>
      <c r="K2374" s="92"/>
    </row>
    <row r="2375" spans="1:11" ht="12.75" x14ac:dyDescent="0.2">
      <c r="A2375" s="14"/>
      <c r="B2375" s="14"/>
      <c r="C2375" s="14"/>
      <c r="D2375" s="16"/>
      <c r="E2375" s="16"/>
      <c r="F2375" s="14"/>
      <c r="G2375" s="14"/>
      <c r="H2375" s="14"/>
      <c r="I2375" s="15"/>
      <c r="J2375" s="77"/>
      <c r="K2375" s="92"/>
    </row>
    <row r="2376" spans="1:11" ht="12.75" x14ac:dyDescent="0.2">
      <c r="A2376" s="14"/>
      <c r="B2376" s="14"/>
      <c r="C2376" s="14"/>
      <c r="D2376" s="16"/>
      <c r="E2376" s="16"/>
      <c r="F2376" s="14"/>
      <c r="G2376" s="14"/>
      <c r="H2376" s="14"/>
      <c r="I2376" s="15"/>
      <c r="J2376" s="77"/>
      <c r="K2376" s="92"/>
    </row>
    <row r="2377" spans="1:11" ht="12.75" x14ac:dyDescent="0.2">
      <c r="A2377" s="14"/>
      <c r="B2377" s="14"/>
      <c r="C2377" s="14"/>
      <c r="D2377" s="16"/>
      <c r="E2377" s="16"/>
      <c r="F2377" s="14"/>
      <c r="G2377" s="14"/>
      <c r="H2377" s="14"/>
      <c r="I2377" s="15"/>
      <c r="J2377" s="77"/>
      <c r="K2377" s="92"/>
    </row>
    <row r="2378" spans="1:11" ht="12.75" x14ac:dyDescent="0.2">
      <c r="A2378" s="14"/>
      <c r="B2378" s="14"/>
      <c r="C2378" s="14"/>
      <c r="D2378" s="16"/>
      <c r="E2378" s="16"/>
      <c r="F2378" s="14"/>
      <c r="G2378" s="14"/>
      <c r="H2378" s="14"/>
      <c r="I2378" s="15"/>
      <c r="J2378" s="77"/>
      <c r="K2378" s="92"/>
    </row>
    <row r="2379" spans="1:11" ht="12.75" x14ac:dyDescent="0.2">
      <c r="A2379" s="14"/>
      <c r="B2379" s="14"/>
      <c r="C2379" s="14"/>
      <c r="D2379" s="16"/>
      <c r="E2379" s="16"/>
      <c r="F2379" s="14"/>
      <c r="G2379" s="14"/>
      <c r="H2379" s="14"/>
      <c r="I2379" s="15"/>
      <c r="J2379" s="77"/>
      <c r="K2379" s="92"/>
    </row>
    <row r="2380" spans="1:11" ht="12.75" x14ac:dyDescent="0.2">
      <c r="A2380" s="14"/>
      <c r="B2380" s="14"/>
      <c r="C2380" s="14"/>
      <c r="D2380" s="16"/>
      <c r="E2380" s="16"/>
      <c r="F2380" s="14"/>
      <c r="G2380" s="14"/>
      <c r="H2380" s="14"/>
      <c r="I2380" s="15"/>
      <c r="J2380" s="77"/>
      <c r="K2380" s="92"/>
    </row>
    <row r="2381" spans="1:11" ht="12.75" x14ac:dyDescent="0.2">
      <c r="A2381" s="14"/>
      <c r="B2381" s="14"/>
      <c r="C2381" s="14"/>
      <c r="D2381" s="16"/>
      <c r="E2381" s="16"/>
      <c r="F2381" s="14"/>
      <c r="G2381" s="14"/>
      <c r="H2381" s="14"/>
      <c r="I2381" s="15"/>
      <c r="J2381" s="77"/>
      <c r="K2381" s="92"/>
    </row>
    <row r="2382" spans="1:11" ht="12.75" x14ac:dyDescent="0.2">
      <c r="A2382" s="14"/>
      <c r="B2382" s="14"/>
      <c r="C2382" s="14"/>
      <c r="D2382" s="16"/>
      <c r="E2382" s="16"/>
      <c r="F2382" s="14"/>
      <c r="G2382" s="14"/>
      <c r="H2382" s="14"/>
      <c r="I2382" s="15"/>
      <c r="J2382" s="77"/>
      <c r="K2382" s="92"/>
    </row>
    <row r="2383" spans="1:11" ht="12.75" x14ac:dyDescent="0.2">
      <c r="A2383" s="14"/>
      <c r="B2383" s="14"/>
      <c r="C2383" s="14"/>
      <c r="D2383" s="16"/>
      <c r="E2383" s="16"/>
      <c r="F2383" s="14"/>
      <c r="G2383" s="14"/>
      <c r="H2383" s="14"/>
      <c r="I2383" s="15"/>
      <c r="J2383" s="77"/>
      <c r="K2383" s="92"/>
    </row>
    <row r="2384" spans="1:11" ht="12.75" x14ac:dyDescent="0.2">
      <c r="A2384" s="14"/>
      <c r="B2384" s="14"/>
      <c r="C2384" s="14"/>
      <c r="D2384" s="16"/>
      <c r="E2384" s="16"/>
      <c r="F2384" s="14"/>
      <c r="G2384" s="14"/>
      <c r="H2384" s="14"/>
      <c r="I2384" s="15"/>
      <c r="J2384" s="77"/>
      <c r="K2384" s="92"/>
    </row>
    <row r="2385" spans="1:11" ht="12.75" x14ac:dyDescent="0.2">
      <c r="A2385" s="14"/>
      <c r="B2385" s="14"/>
      <c r="C2385" s="14"/>
      <c r="D2385" s="16"/>
      <c r="E2385" s="16"/>
      <c r="F2385" s="14"/>
      <c r="G2385" s="14"/>
      <c r="H2385" s="14"/>
      <c r="I2385" s="15"/>
      <c r="J2385" s="77"/>
      <c r="K2385" s="92"/>
    </row>
    <row r="2386" spans="1:11" ht="12.75" x14ac:dyDescent="0.2">
      <c r="A2386" s="14"/>
      <c r="B2386" s="14"/>
      <c r="C2386" s="14"/>
      <c r="D2386" s="16"/>
      <c r="E2386" s="16"/>
      <c r="F2386" s="14"/>
      <c r="G2386" s="14"/>
      <c r="H2386" s="14"/>
      <c r="I2386" s="15"/>
      <c r="J2386" s="77"/>
      <c r="K2386" s="92"/>
    </row>
    <row r="2387" spans="1:11" ht="12.75" x14ac:dyDescent="0.2">
      <c r="A2387" s="14"/>
      <c r="B2387" s="14"/>
      <c r="C2387" s="14"/>
      <c r="D2387" s="16"/>
      <c r="E2387" s="16"/>
      <c r="F2387" s="14"/>
      <c r="G2387" s="14"/>
      <c r="H2387" s="14"/>
      <c r="I2387" s="15"/>
      <c r="J2387" s="77"/>
      <c r="K2387" s="92"/>
    </row>
    <row r="2388" spans="1:11" ht="12.75" x14ac:dyDescent="0.2">
      <c r="A2388" s="14"/>
      <c r="B2388" s="14"/>
      <c r="C2388" s="14"/>
      <c r="D2388" s="16"/>
      <c r="E2388" s="16"/>
      <c r="F2388" s="14"/>
      <c r="G2388" s="14"/>
      <c r="H2388" s="14"/>
      <c r="I2388" s="15"/>
      <c r="J2388" s="77"/>
      <c r="K2388" s="92"/>
    </row>
    <row r="2389" spans="1:11" ht="12.75" x14ac:dyDescent="0.2">
      <c r="A2389" s="14"/>
      <c r="B2389" s="14"/>
      <c r="C2389" s="14"/>
      <c r="D2389" s="16"/>
      <c r="E2389" s="16"/>
      <c r="F2389" s="14"/>
      <c r="G2389" s="14"/>
      <c r="H2389" s="14"/>
      <c r="I2389" s="15"/>
      <c r="J2389" s="77"/>
      <c r="K2389" s="92"/>
    </row>
    <row r="2390" spans="1:11" ht="12.75" x14ac:dyDescent="0.2">
      <c r="A2390" s="14"/>
      <c r="B2390" s="14"/>
      <c r="C2390" s="14"/>
      <c r="D2390" s="16"/>
      <c r="E2390" s="16"/>
      <c r="F2390" s="14"/>
      <c r="G2390" s="14"/>
      <c r="H2390" s="14"/>
      <c r="I2390" s="15"/>
      <c r="J2390" s="77"/>
      <c r="K2390" s="92"/>
    </row>
    <row r="2391" spans="1:11" ht="12.75" x14ac:dyDescent="0.2">
      <c r="A2391" s="14"/>
      <c r="B2391" s="14"/>
      <c r="C2391" s="14"/>
      <c r="D2391" s="16"/>
      <c r="E2391" s="16"/>
      <c r="F2391" s="14"/>
      <c r="G2391" s="14"/>
      <c r="H2391" s="14"/>
      <c r="I2391" s="15"/>
      <c r="J2391" s="77"/>
      <c r="K2391" s="92"/>
    </row>
    <row r="2392" spans="1:11" ht="12.75" x14ac:dyDescent="0.2">
      <c r="A2392" s="14"/>
      <c r="B2392" s="14"/>
      <c r="C2392" s="14"/>
      <c r="D2392" s="16"/>
      <c r="E2392" s="16"/>
      <c r="F2392" s="14"/>
      <c r="G2392" s="14"/>
      <c r="H2392" s="14"/>
      <c r="I2392" s="15"/>
      <c r="J2392" s="77"/>
      <c r="K2392" s="92"/>
    </row>
    <row r="2393" spans="1:11" ht="12.75" x14ac:dyDescent="0.2">
      <c r="A2393" s="14"/>
      <c r="B2393" s="14"/>
      <c r="C2393" s="14"/>
      <c r="D2393" s="16"/>
      <c r="E2393" s="16"/>
      <c r="F2393" s="14"/>
      <c r="G2393" s="14"/>
      <c r="H2393" s="14"/>
      <c r="I2393" s="15"/>
      <c r="J2393" s="77"/>
      <c r="K2393" s="92"/>
    </row>
    <row r="2394" spans="1:11" ht="12.75" x14ac:dyDescent="0.2">
      <c r="A2394" s="14"/>
      <c r="B2394" s="14"/>
      <c r="C2394" s="14"/>
      <c r="D2394" s="16"/>
      <c r="E2394" s="16"/>
      <c r="F2394" s="14"/>
      <c r="G2394" s="14"/>
      <c r="H2394" s="14"/>
      <c r="I2394" s="15"/>
      <c r="J2394" s="77"/>
      <c r="K2394" s="92"/>
    </row>
    <row r="2395" spans="1:11" ht="12.75" x14ac:dyDescent="0.2">
      <c r="A2395" s="14"/>
      <c r="B2395" s="14"/>
      <c r="C2395" s="14"/>
      <c r="D2395" s="16"/>
      <c r="E2395" s="16"/>
      <c r="F2395" s="14"/>
      <c r="G2395" s="14"/>
      <c r="H2395" s="14"/>
      <c r="I2395" s="15"/>
      <c r="J2395" s="77"/>
      <c r="K2395" s="92"/>
    </row>
    <row r="2396" spans="1:11" ht="12.75" x14ac:dyDescent="0.2">
      <c r="A2396" s="14"/>
      <c r="B2396" s="14"/>
      <c r="C2396" s="14"/>
      <c r="D2396" s="16"/>
      <c r="E2396" s="16"/>
      <c r="F2396" s="14"/>
      <c r="G2396" s="14"/>
      <c r="H2396" s="14"/>
      <c r="I2396" s="15"/>
      <c r="J2396" s="77"/>
      <c r="K2396" s="92"/>
    </row>
    <row r="2397" spans="1:11" ht="12.75" x14ac:dyDescent="0.2">
      <c r="A2397" s="14"/>
      <c r="B2397" s="14"/>
      <c r="C2397" s="14"/>
      <c r="D2397" s="16"/>
      <c r="E2397" s="16"/>
      <c r="F2397" s="14"/>
      <c r="G2397" s="14"/>
      <c r="H2397" s="14"/>
      <c r="I2397" s="15"/>
      <c r="J2397" s="77"/>
      <c r="K2397" s="92"/>
    </row>
    <row r="2398" spans="1:11" ht="12.75" x14ac:dyDescent="0.2">
      <c r="A2398" s="14"/>
      <c r="B2398" s="14"/>
      <c r="C2398" s="14"/>
      <c r="D2398" s="16"/>
      <c r="E2398" s="16"/>
      <c r="F2398" s="14"/>
      <c r="G2398" s="14"/>
      <c r="H2398" s="14"/>
      <c r="I2398" s="15"/>
      <c r="J2398" s="77"/>
      <c r="K2398" s="92"/>
    </row>
    <row r="2399" spans="1:11" ht="12.75" x14ac:dyDescent="0.2">
      <c r="A2399" s="14"/>
      <c r="B2399" s="14"/>
      <c r="C2399" s="14"/>
      <c r="D2399" s="16"/>
      <c r="E2399" s="16"/>
      <c r="F2399" s="14"/>
      <c r="G2399" s="14"/>
      <c r="H2399" s="14"/>
      <c r="I2399" s="15"/>
      <c r="J2399" s="77"/>
      <c r="K2399" s="92"/>
    </row>
    <row r="2400" spans="1:11" ht="12.75" x14ac:dyDescent="0.2">
      <c r="A2400" s="14"/>
      <c r="B2400" s="14"/>
      <c r="C2400" s="14"/>
      <c r="D2400" s="16"/>
      <c r="E2400" s="16"/>
      <c r="F2400" s="14"/>
      <c r="G2400" s="14"/>
      <c r="H2400" s="14"/>
      <c r="I2400" s="15"/>
      <c r="J2400" s="77"/>
      <c r="K2400" s="92"/>
    </row>
    <row r="2401" spans="1:11" ht="12.75" x14ac:dyDescent="0.2">
      <c r="A2401" s="14"/>
      <c r="B2401" s="14"/>
      <c r="C2401" s="14"/>
      <c r="D2401" s="16"/>
      <c r="E2401" s="16"/>
      <c r="F2401" s="14"/>
      <c r="G2401" s="14"/>
      <c r="H2401" s="14"/>
      <c r="I2401" s="15"/>
      <c r="J2401" s="77"/>
      <c r="K2401" s="92"/>
    </row>
    <row r="2402" spans="1:11" ht="12.75" x14ac:dyDescent="0.2">
      <c r="A2402" s="14"/>
      <c r="B2402" s="14"/>
      <c r="C2402" s="14"/>
      <c r="D2402" s="16"/>
      <c r="E2402" s="16"/>
      <c r="F2402" s="14"/>
      <c r="G2402" s="14"/>
      <c r="H2402" s="14"/>
      <c r="I2402" s="15"/>
      <c r="J2402" s="77"/>
      <c r="K2402" s="92"/>
    </row>
    <row r="2403" spans="1:11" ht="12.75" x14ac:dyDescent="0.2">
      <c r="A2403" s="14"/>
      <c r="B2403" s="14"/>
      <c r="C2403" s="14"/>
      <c r="D2403" s="16"/>
      <c r="E2403" s="16"/>
      <c r="F2403" s="14"/>
      <c r="G2403" s="14"/>
      <c r="H2403" s="14"/>
      <c r="I2403" s="15"/>
      <c r="J2403" s="77"/>
      <c r="K2403" s="92"/>
    </row>
    <row r="2404" spans="1:11" ht="12.75" x14ac:dyDescent="0.2">
      <c r="A2404" s="14"/>
      <c r="B2404" s="14"/>
      <c r="C2404" s="14"/>
      <c r="D2404" s="16"/>
      <c r="E2404" s="16"/>
      <c r="F2404" s="14"/>
      <c r="G2404" s="14"/>
      <c r="H2404" s="14"/>
      <c r="I2404" s="15"/>
      <c r="J2404" s="77"/>
      <c r="K2404" s="92"/>
    </row>
    <row r="2405" spans="1:11" ht="12.75" x14ac:dyDescent="0.2">
      <c r="A2405" s="14"/>
      <c r="B2405" s="14"/>
      <c r="C2405" s="14"/>
      <c r="D2405" s="16"/>
      <c r="E2405" s="16"/>
      <c r="F2405" s="14"/>
      <c r="G2405" s="14"/>
      <c r="H2405" s="14"/>
      <c r="I2405" s="15"/>
      <c r="J2405" s="77"/>
      <c r="K2405" s="92"/>
    </row>
    <row r="2406" spans="1:11" ht="12.75" x14ac:dyDescent="0.2">
      <c r="A2406" s="14"/>
      <c r="B2406" s="14"/>
      <c r="C2406" s="14"/>
      <c r="D2406" s="16"/>
      <c r="E2406" s="16"/>
      <c r="F2406" s="14"/>
      <c r="G2406" s="14"/>
      <c r="H2406" s="14"/>
      <c r="I2406" s="15"/>
      <c r="J2406" s="77"/>
      <c r="K2406" s="92"/>
    </row>
    <row r="2407" spans="1:11" ht="12.75" x14ac:dyDescent="0.2">
      <c r="A2407" s="14"/>
      <c r="B2407" s="14"/>
      <c r="C2407" s="14"/>
      <c r="D2407" s="16"/>
      <c r="E2407" s="16"/>
      <c r="F2407" s="14"/>
      <c r="G2407" s="14"/>
      <c r="H2407" s="14"/>
      <c r="I2407" s="15"/>
      <c r="J2407" s="77"/>
      <c r="K2407" s="92"/>
    </row>
    <row r="2408" spans="1:11" ht="12.75" x14ac:dyDescent="0.2">
      <c r="A2408" s="14"/>
      <c r="B2408" s="14"/>
      <c r="C2408" s="14"/>
      <c r="D2408" s="16"/>
      <c r="E2408" s="16"/>
      <c r="F2408" s="14"/>
      <c r="G2408" s="14"/>
      <c r="H2408" s="14"/>
      <c r="I2408" s="15"/>
      <c r="J2408" s="77"/>
      <c r="K2408" s="92"/>
    </row>
    <row r="2409" spans="1:11" ht="12.75" x14ac:dyDescent="0.2">
      <c r="A2409" s="14"/>
      <c r="B2409" s="14"/>
      <c r="C2409" s="14"/>
      <c r="D2409" s="16"/>
      <c r="E2409" s="16"/>
      <c r="F2409" s="14"/>
      <c r="G2409" s="14"/>
      <c r="H2409" s="14"/>
      <c r="I2409" s="15"/>
      <c r="J2409" s="77"/>
      <c r="K2409" s="92"/>
    </row>
    <row r="2410" spans="1:11" ht="12.75" x14ac:dyDescent="0.2">
      <c r="A2410" s="14"/>
      <c r="B2410" s="14"/>
      <c r="C2410" s="14"/>
      <c r="D2410" s="16"/>
      <c r="E2410" s="16"/>
      <c r="F2410" s="14"/>
      <c r="G2410" s="14"/>
      <c r="H2410" s="14"/>
      <c r="I2410" s="15"/>
      <c r="J2410" s="77"/>
      <c r="K2410" s="92"/>
    </row>
    <row r="2411" spans="1:11" ht="12.75" x14ac:dyDescent="0.2">
      <c r="A2411" s="14"/>
      <c r="B2411" s="14"/>
      <c r="C2411" s="14"/>
      <c r="D2411" s="16"/>
      <c r="E2411" s="16"/>
      <c r="F2411" s="14"/>
      <c r="G2411" s="14"/>
      <c r="H2411" s="14"/>
      <c r="I2411" s="15"/>
      <c r="J2411" s="77"/>
      <c r="K2411" s="92"/>
    </row>
    <row r="2412" spans="1:11" ht="12.75" x14ac:dyDescent="0.2">
      <c r="A2412" s="14"/>
      <c r="B2412" s="14"/>
      <c r="C2412" s="14"/>
      <c r="D2412" s="16"/>
      <c r="E2412" s="16"/>
      <c r="F2412" s="14"/>
      <c r="G2412" s="14"/>
      <c r="H2412" s="14"/>
      <c r="I2412" s="15"/>
      <c r="J2412" s="77"/>
      <c r="K2412" s="92"/>
    </row>
    <row r="2413" spans="1:11" ht="12.75" x14ac:dyDescent="0.2">
      <c r="A2413" s="14"/>
      <c r="B2413" s="14"/>
      <c r="C2413" s="14"/>
      <c r="D2413" s="16"/>
      <c r="E2413" s="16"/>
      <c r="F2413" s="14"/>
      <c r="G2413" s="14"/>
      <c r="H2413" s="14"/>
      <c r="I2413" s="15"/>
      <c r="J2413" s="77"/>
      <c r="K2413" s="92"/>
    </row>
    <row r="2414" spans="1:11" ht="12.75" x14ac:dyDescent="0.2">
      <c r="A2414" s="14"/>
      <c r="B2414" s="14"/>
      <c r="C2414" s="14"/>
      <c r="D2414" s="16"/>
      <c r="E2414" s="16"/>
      <c r="F2414" s="14"/>
      <c r="G2414" s="14"/>
      <c r="H2414" s="14"/>
      <c r="I2414" s="15"/>
      <c r="J2414" s="77"/>
      <c r="K2414" s="92"/>
    </row>
    <row r="2415" spans="1:11" ht="12.75" x14ac:dyDescent="0.2">
      <c r="A2415" s="14"/>
      <c r="B2415" s="14"/>
      <c r="C2415" s="14"/>
      <c r="D2415" s="16"/>
      <c r="E2415" s="16"/>
      <c r="F2415" s="14"/>
      <c r="G2415" s="14"/>
      <c r="H2415" s="14"/>
      <c r="I2415" s="15"/>
      <c r="J2415" s="77"/>
      <c r="K2415" s="92"/>
    </row>
    <row r="2416" spans="1:11" ht="12.75" x14ac:dyDescent="0.2">
      <c r="A2416" s="14"/>
      <c r="B2416" s="14"/>
      <c r="C2416" s="14"/>
      <c r="D2416" s="16"/>
      <c r="E2416" s="16"/>
      <c r="F2416" s="14"/>
      <c r="G2416" s="14"/>
      <c r="H2416" s="14"/>
      <c r="I2416" s="15"/>
      <c r="J2416" s="77"/>
      <c r="K2416" s="92"/>
    </row>
    <row r="2417" spans="1:11" ht="12.75" x14ac:dyDescent="0.2">
      <c r="A2417" s="14"/>
      <c r="B2417" s="14"/>
      <c r="C2417" s="14"/>
      <c r="D2417" s="16"/>
      <c r="E2417" s="16"/>
      <c r="F2417" s="14"/>
      <c r="G2417" s="14"/>
      <c r="H2417" s="14"/>
      <c r="I2417" s="15"/>
      <c r="J2417" s="77"/>
      <c r="K2417" s="92"/>
    </row>
    <row r="2418" spans="1:11" ht="12.75" x14ac:dyDescent="0.2">
      <c r="A2418" s="14"/>
      <c r="B2418" s="14"/>
      <c r="C2418" s="14"/>
      <c r="D2418" s="16"/>
      <c r="E2418" s="16"/>
      <c r="F2418" s="14"/>
      <c r="G2418" s="14"/>
      <c r="H2418" s="14"/>
      <c r="I2418" s="15"/>
      <c r="J2418" s="77"/>
      <c r="K2418" s="92"/>
    </row>
    <row r="2419" spans="1:11" ht="12.75" x14ac:dyDescent="0.2">
      <c r="A2419" s="14"/>
      <c r="B2419" s="14"/>
      <c r="C2419" s="14"/>
      <c r="D2419" s="16"/>
      <c r="E2419" s="16"/>
      <c r="F2419" s="14"/>
      <c r="G2419" s="14"/>
      <c r="H2419" s="14"/>
      <c r="I2419" s="15"/>
      <c r="J2419" s="77"/>
      <c r="K2419" s="92"/>
    </row>
    <row r="2420" spans="1:11" ht="12.75" x14ac:dyDescent="0.2">
      <c r="A2420" s="14"/>
      <c r="B2420" s="14"/>
      <c r="C2420" s="14"/>
      <c r="D2420" s="16"/>
      <c r="E2420" s="16"/>
      <c r="F2420" s="14"/>
      <c r="G2420" s="14"/>
      <c r="H2420" s="14"/>
      <c r="I2420" s="15"/>
      <c r="J2420" s="77"/>
      <c r="K2420" s="92"/>
    </row>
    <row r="2421" spans="1:11" ht="12.75" x14ac:dyDescent="0.2">
      <c r="A2421" s="14"/>
      <c r="B2421" s="14"/>
      <c r="C2421" s="14"/>
      <c r="D2421" s="16"/>
      <c r="E2421" s="16"/>
      <c r="F2421" s="14"/>
      <c r="G2421" s="14"/>
      <c r="H2421" s="14"/>
      <c r="I2421" s="15"/>
      <c r="J2421" s="77"/>
      <c r="K2421" s="92"/>
    </row>
    <row r="2422" spans="1:11" ht="12.75" x14ac:dyDescent="0.2">
      <c r="A2422" s="14"/>
      <c r="B2422" s="14"/>
      <c r="C2422" s="14"/>
      <c r="D2422" s="16"/>
      <c r="E2422" s="16"/>
      <c r="F2422" s="14"/>
      <c r="G2422" s="14"/>
      <c r="H2422" s="14"/>
      <c r="I2422" s="15"/>
      <c r="J2422" s="77"/>
      <c r="K2422" s="92"/>
    </row>
    <row r="2423" spans="1:11" ht="12.75" x14ac:dyDescent="0.2">
      <c r="A2423" s="14"/>
      <c r="B2423" s="14"/>
      <c r="C2423" s="14"/>
      <c r="D2423" s="16"/>
      <c r="E2423" s="16"/>
      <c r="F2423" s="14"/>
      <c r="G2423" s="14"/>
      <c r="H2423" s="14"/>
      <c r="I2423" s="15"/>
      <c r="J2423" s="77"/>
      <c r="K2423" s="92"/>
    </row>
    <row r="2424" spans="1:11" ht="12.75" x14ac:dyDescent="0.2">
      <c r="A2424" s="14"/>
      <c r="B2424" s="14"/>
      <c r="C2424" s="14"/>
      <c r="D2424" s="16"/>
      <c r="E2424" s="16"/>
      <c r="F2424" s="14"/>
      <c r="G2424" s="14"/>
      <c r="H2424" s="14"/>
      <c r="I2424" s="15"/>
      <c r="J2424" s="77"/>
      <c r="K2424" s="92"/>
    </row>
    <row r="2425" spans="1:11" ht="12.75" x14ac:dyDescent="0.2">
      <c r="A2425" s="14"/>
      <c r="B2425" s="14"/>
      <c r="C2425" s="14"/>
      <c r="D2425" s="16"/>
      <c r="E2425" s="16"/>
      <c r="F2425" s="14"/>
      <c r="G2425" s="14"/>
      <c r="H2425" s="14"/>
      <c r="I2425" s="15"/>
      <c r="J2425" s="77"/>
      <c r="K2425" s="92"/>
    </row>
    <row r="2426" spans="1:11" ht="12.75" x14ac:dyDescent="0.2">
      <c r="A2426" s="14"/>
      <c r="B2426" s="14"/>
      <c r="C2426" s="14"/>
      <c r="D2426" s="16"/>
      <c r="E2426" s="16"/>
      <c r="F2426" s="14"/>
      <c r="G2426" s="14"/>
      <c r="H2426" s="14"/>
      <c r="I2426" s="15"/>
      <c r="J2426" s="77"/>
      <c r="K2426" s="92"/>
    </row>
    <row r="2427" spans="1:11" ht="12.75" x14ac:dyDescent="0.2">
      <c r="A2427" s="14"/>
      <c r="B2427" s="14"/>
      <c r="C2427" s="14"/>
      <c r="D2427" s="16"/>
      <c r="E2427" s="16"/>
      <c r="F2427" s="14"/>
      <c r="G2427" s="14"/>
      <c r="H2427" s="14"/>
      <c r="I2427" s="15"/>
      <c r="J2427" s="77"/>
      <c r="K2427" s="92"/>
    </row>
    <row r="2428" spans="1:11" ht="12.75" x14ac:dyDescent="0.2">
      <c r="A2428" s="14"/>
      <c r="B2428" s="14"/>
      <c r="C2428" s="14"/>
      <c r="D2428" s="16"/>
      <c r="E2428" s="16"/>
      <c r="F2428" s="14"/>
      <c r="G2428" s="14"/>
      <c r="H2428" s="14"/>
      <c r="I2428" s="15"/>
      <c r="J2428" s="77"/>
      <c r="K2428" s="92"/>
    </row>
    <row r="2429" spans="1:11" ht="12.75" x14ac:dyDescent="0.2">
      <c r="A2429" s="14"/>
      <c r="B2429" s="14"/>
      <c r="C2429" s="14"/>
      <c r="D2429" s="16"/>
      <c r="E2429" s="16"/>
      <c r="F2429" s="14"/>
      <c r="G2429" s="14"/>
      <c r="H2429" s="14"/>
      <c r="I2429" s="15"/>
      <c r="J2429" s="77"/>
      <c r="K2429" s="92"/>
    </row>
    <row r="2430" spans="1:11" ht="12.75" x14ac:dyDescent="0.2">
      <c r="A2430" s="14"/>
      <c r="B2430" s="14"/>
      <c r="C2430" s="14"/>
      <c r="D2430" s="16"/>
      <c r="E2430" s="16"/>
      <c r="F2430" s="14"/>
      <c r="G2430" s="14"/>
      <c r="H2430" s="14"/>
      <c r="I2430" s="15"/>
      <c r="J2430" s="77"/>
      <c r="K2430" s="92"/>
    </row>
    <row r="2431" spans="1:11" ht="12.75" x14ac:dyDescent="0.2">
      <c r="A2431" s="14"/>
      <c r="B2431" s="14"/>
      <c r="C2431" s="14"/>
      <c r="D2431" s="16"/>
      <c r="E2431" s="16"/>
      <c r="F2431" s="14"/>
      <c r="G2431" s="14"/>
      <c r="H2431" s="14"/>
      <c r="I2431" s="15"/>
      <c r="J2431" s="77"/>
      <c r="K2431" s="92"/>
    </row>
    <row r="2432" spans="1:11" ht="12.75" x14ac:dyDescent="0.2">
      <c r="A2432" s="14"/>
      <c r="B2432" s="14"/>
      <c r="C2432" s="14"/>
      <c r="D2432" s="16"/>
      <c r="E2432" s="16"/>
      <c r="F2432" s="14"/>
      <c r="G2432" s="14"/>
      <c r="H2432" s="14"/>
      <c r="I2432" s="15"/>
      <c r="J2432" s="77"/>
      <c r="K2432" s="92"/>
    </row>
    <row r="2433" spans="1:11" ht="12.75" x14ac:dyDescent="0.2">
      <c r="A2433" s="14"/>
      <c r="B2433" s="14"/>
      <c r="C2433" s="14"/>
      <c r="D2433" s="16"/>
      <c r="E2433" s="16"/>
      <c r="F2433" s="14"/>
      <c r="G2433" s="14"/>
      <c r="H2433" s="14"/>
      <c r="I2433" s="15"/>
      <c r="J2433" s="77"/>
      <c r="K2433" s="92"/>
    </row>
    <row r="2434" spans="1:11" ht="12.75" x14ac:dyDescent="0.2">
      <c r="A2434" s="14"/>
      <c r="B2434" s="14"/>
      <c r="C2434" s="14"/>
      <c r="D2434" s="16"/>
      <c r="E2434" s="16"/>
      <c r="F2434" s="14"/>
      <c r="G2434" s="14"/>
      <c r="H2434" s="14"/>
      <c r="I2434" s="15"/>
      <c r="J2434" s="77"/>
      <c r="K2434" s="92"/>
    </row>
    <row r="2435" spans="1:11" ht="12.75" x14ac:dyDescent="0.2">
      <c r="A2435" s="14"/>
      <c r="B2435" s="14"/>
      <c r="C2435" s="14"/>
      <c r="D2435" s="16"/>
      <c r="E2435" s="16"/>
      <c r="F2435" s="14"/>
      <c r="G2435" s="14"/>
      <c r="H2435" s="14"/>
      <c r="I2435" s="15"/>
      <c r="J2435" s="77"/>
      <c r="K2435" s="92"/>
    </row>
    <row r="2436" spans="1:11" ht="12.75" x14ac:dyDescent="0.2">
      <c r="A2436" s="14"/>
      <c r="B2436" s="14"/>
      <c r="C2436" s="14"/>
      <c r="D2436" s="16"/>
      <c r="E2436" s="16"/>
      <c r="F2436" s="14"/>
      <c r="G2436" s="14"/>
      <c r="H2436" s="14"/>
      <c r="I2436" s="15"/>
      <c r="J2436" s="77"/>
      <c r="K2436" s="92"/>
    </row>
    <row r="2437" spans="1:11" ht="12.75" x14ac:dyDescent="0.2">
      <c r="A2437" s="14"/>
      <c r="B2437" s="14"/>
      <c r="C2437" s="14"/>
      <c r="D2437" s="16"/>
      <c r="E2437" s="16"/>
      <c r="F2437" s="14"/>
      <c r="G2437" s="14"/>
      <c r="H2437" s="14"/>
      <c r="I2437" s="15"/>
      <c r="J2437" s="77"/>
      <c r="K2437" s="92"/>
    </row>
    <row r="2438" spans="1:11" ht="12.75" x14ac:dyDescent="0.2">
      <c r="A2438" s="14"/>
      <c r="B2438" s="14"/>
      <c r="C2438" s="14"/>
      <c r="D2438" s="16"/>
      <c r="E2438" s="16"/>
      <c r="F2438" s="14"/>
      <c r="G2438" s="14"/>
      <c r="H2438" s="14"/>
      <c r="I2438" s="15"/>
      <c r="J2438" s="77"/>
      <c r="K2438" s="92"/>
    </row>
    <row r="2439" spans="1:11" ht="12.75" x14ac:dyDescent="0.2">
      <c r="A2439" s="14"/>
      <c r="B2439" s="14"/>
      <c r="C2439" s="14"/>
      <c r="D2439" s="16"/>
      <c r="E2439" s="16"/>
      <c r="F2439" s="14"/>
      <c r="G2439" s="14"/>
      <c r="H2439" s="14"/>
      <c r="I2439" s="15"/>
      <c r="J2439" s="77"/>
      <c r="K2439" s="92"/>
    </row>
    <row r="2440" spans="1:11" ht="12.75" x14ac:dyDescent="0.2">
      <c r="A2440" s="14"/>
      <c r="B2440" s="14"/>
      <c r="C2440" s="14"/>
      <c r="D2440" s="16"/>
      <c r="E2440" s="16"/>
      <c r="F2440" s="14"/>
      <c r="G2440" s="14"/>
      <c r="H2440" s="14"/>
      <c r="I2440" s="15"/>
      <c r="J2440" s="77"/>
      <c r="K2440" s="92"/>
    </row>
    <row r="2441" spans="1:11" ht="12.75" x14ac:dyDescent="0.2">
      <c r="A2441" s="14"/>
      <c r="B2441" s="14"/>
      <c r="C2441" s="14"/>
      <c r="D2441" s="16"/>
      <c r="E2441" s="16"/>
      <c r="F2441" s="14"/>
      <c r="G2441" s="14"/>
      <c r="H2441" s="14"/>
      <c r="I2441" s="15"/>
      <c r="J2441" s="77"/>
      <c r="K2441" s="92"/>
    </row>
    <row r="2442" spans="1:11" ht="12.75" x14ac:dyDescent="0.2">
      <c r="A2442" s="14"/>
      <c r="B2442" s="14"/>
      <c r="C2442" s="14"/>
      <c r="D2442" s="16"/>
      <c r="E2442" s="16"/>
      <c r="F2442" s="14"/>
      <c r="G2442" s="14"/>
      <c r="H2442" s="14"/>
      <c r="I2442" s="15"/>
      <c r="J2442" s="77"/>
      <c r="K2442" s="92"/>
    </row>
    <row r="2443" spans="1:11" ht="12.75" x14ac:dyDescent="0.2">
      <c r="A2443" s="14"/>
      <c r="B2443" s="14"/>
      <c r="C2443" s="14"/>
      <c r="D2443" s="16"/>
      <c r="E2443" s="16"/>
      <c r="F2443" s="14"/>
      <c r="G2443" s="14"/>
      <c r="H2443" s="14"/>
      <c r="I2443" s="15"/>
      <c r="J2443" s="77"/>
      <c r="K2443" s="92"/>
    </row>
    <row r="2444" spans="1:11" ht="12.75" x14ac:dyDescent="0.2">
      <c r="A2444" s="14"/>
      <c r="B2444" s="14"/>
      <c r="C2444" s="14"/>
      <c r="D2444" s="16"/>
      <c r="E2444" s="16"/>
      <c r="F2444" s="14"/>
      <c r="G2444" s="14"/>
      <c r="H2444" s="14"/>
      <c r="I2444" s="15"/>
      <c r="J2444" s="77"/>
      <c r="K2444" s="92"/>
    </row>
    <row r="2445" spans="1:11" ht="12.75" x14ac:dyDescent="0.2">
      <c r="A2445" s="14"/>
      <c r="B2445" s="14"/>
      <c r="C2445" s="14"/>
      <c r="D2445" s="16"/>
      <c r="E2445" s="16"/>
      <c r="F2445" s="14"/>
      <c r="G2445" s="14"/>
      <c r="H2445" s="14"/>
      <c r="I2445" s="15"/>
      <c r="J2445" s="77"/>
      <c r="K2445" s="92"/>
    </row>
    <row r="2446" spans="1:11" ht="12.75" x14ac:dyDescent="0.2">
      <c r="A2446" s="14"/>
      <c r="B2446" s="14"/>
      <c r="C2446" s="14"/>
      <c r="D2446" s="16"/>
      <c r="E2446" s="16"/>
      <c r="F2446" s="14"/>
      <c r="G2446" s="14"/>
      <c r="H2446" s="14"/>
      <c r="I2446" s="15"/>
      <c r="J2446" s="77"/>
      <c r="K2446" s="92"/>
    </row>
    <row r="2447" spans="1:11" ht="12.75" x14ac:dyDescent="0.2">
      <c r="A2447" s="14"/>
      <c r="B2447" s="14"/>
      <c r="C2447" s="14"/>
      <c r="D2447" s="16"/>
      <c r="E2447" s="16"/>
      <c r="F2447" s="14"/>
      <c r="G2447" s="14"/>
      <c r="H2447" s="14"/>
      <c r="I2447" s="15"/>
      <c r="J2447" s="77"/>
      <c r="K2447" s="92"/>
    </row>
    <row r="2448" spans="1:11" ht="12.75" x14ac:dyDescent="0.2">
      <c r="A2448" s="14"/>
      <c r="B2448" s="14"/>
      <c r="C2448" s="14"/>
      <c r="D2448" s="16"/>
      <c r="E2448" s="16"/>
      <c r="F2448" s="14"/>
      <c r="G2448" s="14"/>
      <c r="H2448" s="14"/>
      <c r="I2448" s="15"/>
      <c r="J2448" s="77"/>
      <c r="K2448" s="92"/>
    </row>
    <row r="2449" spans="1:11" ht="12.75" x14ac:dyDescent="0.2">
      <c r="A2449" s="14"/>
      <c r="B2449" s="14"/>
      <c r="C2449" s="14"/>
      <c r="D2449" s="16"/>
      <c r="E2449" s="16"/>
      <c r="F2449" s="14"/>
      <c r="G2449" s="14"/>
      <c r="H2449" s="14"/>
      <c r="I2449" s="15"/>
      <c r="J2449" s="77"/>
      <c r="K2449" s="92"/>
    </row>
    <row r="2450" spans="1:11" ht="12.75" x14ac:dyDescent="0.2">
      <c r="A2450" s="14"/>
      <c r="B2450" s="14"/>
      <c r="C2450" s="14"/>
      <c r="D2450" s="16"/>
      <c r="E2450" s="16"/>
      <c r="F2450" s="14"/>
      <c r="G2450" s="14"/>
      <c r="H2450" s="14"/>
      <c r="I2450" s="15"/>
      <c r="J2450" s="77"/>
      <c r="K2450" s="92"/>
    </row>
    <row r="2451" spans="1:11" ht="12.75" x14ac:dyDescent="0.2">
      <c r="A2451" s="14"/>
      <c r="B2451" s="14"/>
      <c r="C2451" s="14"/>
      <c r="D2451" s="16"/>
      <c r="E2451" s="16"/>
      <c r="F2451" s="14"/>
      <c r="G2451" s="14"/>
      <c r="H2451" s="14"/>
      <c r="I2451" s="15"/>
      <c r="J2451" s="77"/>
      <c r="K2451" s="92"/>
    </row>
    <row r="2452" spans="1:11" ht="12.75" x14ac:dyDescent="0.2">
      <c r="A2452" s="14"/>
      <c r="B2452" s="14"/>
      <c r="C2452" s="14"/>
      <c r="D2452" s="16"/>
      <c r="E2452" s="16"/>
      <c r="F2452" s="14"/>
      <c r="G2452" s="14"/>
      <c r="H2452" s="14"/>
      <c r="I2452" s="15"/>
      <c r="J2452" s="77"/>
      <c r="K2452" s="92"/>
    </row>
    <row r="2453" spans="1:11" ht="12.75" x14ac:dyDescent="0.2">
      <c r="A2453" s="14"/>
      <c r="B2453" s="14"/>
      <c r="C2453" s="14"/>
      <c r="D2453" s="16"/>
      <c r="E2453" s="16"/>
      <c r="F2453" s="14"/>
      <c r="G2453" s="14"/>
      <c r="H2453" s="14"/>
      <c r="I2453" s="15"/>
      <c r="J2453" s="77"/>
      <c r="K2453" s="92"/>
    </row>
    <row r="2454" spans="1:11" ht="12.75" x14ac:dyDescent="0.2">
      <c r="A2454" s="14"/>
      <c r="B2454" s="14"/>
      <c r="C2454" s="14"/>
      <c r="D2454" s="16"/>
      <c r="E2454" s="16"/>
      <c r="F2454" s="14"/>
      <c r="G2454" s="14"/>
      <c r="H2454" s="14"/>
      <c r="I2454" s="15"/>
      <c r="J2454" s="77"/>
      <c r="K2454" s="92"/>
    </row>
    <row r="2455" spans="1:11" ht="12.75" x14ac:dyDescent="0.2">
      <c r="A2455" s="14"/>
      <c r="B2455" s="14"/>
      <c r="C2455" s="14"/>
      <c r="D2455" s="16"/>
      <c r="E2455" s="16"/>
      <c r="F2455" s="14"/>
      <c r="G2455" s="14"/>
      <c r="H2455" s="14"/>
      <c r="I2455" s="15"/>
      <c r="J2455" s="77"/>
      <c r="K2455" s="92"/>
    </row>
    <row r="2456" spans="1:11" ht="12.75" x14ac:dyDescent="0.2">
      <c r="A2456" s="14"/>
      <c r="B2456" s="14"/>
      <c r="C2456" s="14"/>
      <c r="D2456" s="16"/>
      <c r="E2456" s="16"/>
      <c r="F2456" s="14"/>
      <c r="G2456" s="14"/>
      <c r="H2456" s="14"/>
      <c r="I2456" s="15"/>
      <c r="J2456" s="77"/>
      <c r="K2456" s="92"/>
    </row>
    <row r="2457" spans="1:11" ht="12.75" x14ac:dyDescent="0.2">
      <c r="A2457" s="14"/>
      <c r="B2457" s="14"/>
      <c r="C2457" s="14"/>
      <c r="D2457" s="16"/>
      <c r="E2457" s="16"/>
      <c r="F2457" s="14"/>
      <c r="G2457" s="14"/>
      <c r="H2457" s="14"/>
      <c r="I2457" s="15"/>
      <c r="J2457" s="77"/>
      <c r="K2457" s="92"/>
    </row>
    <row r="2458" spans="1:11" ht="12.75" x14ac:dyDescent="0.2">
      <c r="A2458" s="14"/>
      <c r="B2458" s="14"/>
      <c r="C2458" s="14"/>
      <c r="D2458" s="16"/>
      <c r="E2458" s="16"/>
      <c r="F2458" s="14"/>
      <c r="G2458" s="14"/>
      <c r="H2458" s="14"/>
      <c r="I2458" s="15"/>
      <c r="J2458" s="77"/>
      <c r="K2458" s="92"/>
    </row>
    <row r="2459" spans="1:11" ht="12.75" x14ac:dyDescent="0.2">
      <c r="A2459" s="14"/>
      <c r="B2459" s="14"/>
      <c r="C2459" s="14"/>
      <c r="D2459" s="16"/>
      <c r="E2459" s="16"/>
      <c r="F2459" s="14"/>
      <c r="G2459" s="14"/>
      <c r="H2459" s="14"/>
      <c r="I2459" s="15"/>
      <c r="J2459" s="77"/>
      <c r="K2459" s="92"/>
    </row>
    <row r="2460" spans="1:11" ht="12.75" x14ac:dyDescent="0.2">
      <c r="A2460" s="14"/>
      <c r="B2460" s="14"/>
      <c r="C2460" s="14"/>
      <c r="D2460" s="16"/>
      <c r="E2460" s="16"/>
      <c r="F2460" s="14"/>
      <c r="G2460" s="14"/>
      <c r="H2460" s="14"/>
      <c r="I2460" s="15"/>
      <c r="J2460" s="77"/>
      <c r="K2460" s="92"/>
    </row>
    <row r="2461" spans="1:11" ht="12.75" x14ac:dyDescent="0.2">
      <c r="A2461" s="14"/>
      <c r="B2461" s="14"/>
      <c r="C2461" s="14"/>
      <c r="D2461" s="16"/>
      <c r="E2461" s="16"/>
      <c r="F2461" s="14"/>
      <c r="G2461" s="14"/>
      <c r="H2461" s="14"/>
      <c r="I2461" s="15"/>
      <c r="J2461" s="77"/>
      <c r="K2461" s="92"/>
    </row>
    <row r="2462" spans="1:11" ht="12.75" x14ac:dyDescent="0.2">
      <c r="A2462" s="14"/>
      <c r="B2462" s="14"/>
      <c r="C2462" s="14"/>
      <c r="D2462" s="16"/>
      <c r="E2462" s="16"/>
      <c r="F2462" s="14"/>
      <c r="G2462" s="14"/>
      <c r="H2462" s="14"/>
      <c r="I2462" s="15"/>
      <c r="J2462" s="77"/>
      <c r="K2462" s="92"/>
    </row>
    <row r="2463" spans="1:11" ht="12.75" x14ac:dyDescent="0.2">
      <c r="A2463" s="14"/>
      <c r="B2463" s="14"/>
      <c r="C2463" s="14"/>
      <c r="D2463" s="16"/>
      <c r="E2463" s="16"/>
      <c r="F2463" s="14"/>
      <c r="G2463" s="14"/>
      <c r="H2463" s="14"/>
      <c r="I2463" s="15"/>
      <c r="J2463" s="77"/>
      <c r="K2463" s="92"/>
    </row>
    <row r="2464" spans="1:11" ht="12.75" x14ac:dyDescent="0.2">
      <c r="A2464" s="14"/>
      <c r="B2464" s="14"/>
      <c r="C2464" s="14"/>
      <c r="D2464" s="16"/>
      <c r="E2464" s="16"/>
      <c r="F2464" s="14"/>
      <c r="G2464" s="14"/>
      <c r="H2464" s="14"/>
      <c r="I2464" s="15"/>
      <c r="J2464" s="77"/>
      <c r="K2464" s="92"/>
    </row>
    <row r="2465" spans="1:11" ht="12.75" x14ac:dyDescent="0.2">
      <c r="A2465" s="14"/>
      <c r="B2465" s="14"/>
      <c r="C2465" s="14"/>
      <c r="D2465" s="16"/>
      <c r="E2465" s="16"/>
      <c r="F2465" s="14"/>
      <c r="G2465" s="14"/>
      <c r="H2465" s="14"/>
      <c r="I2465" s="15"/>
      <c r="J2465" s="77"/>
      <c r="K2465" s="92"/>
    </row>
    <row r="2466" spans="1:11" ht="12.75" x14ac:dyDescent="0.2">
      <c r="A2466" s="14"/>
      <c r="B2466" s="14"/>
      <c r="C2466" s="14"/>
      <c r="D2466" s="16"/>
      <c r="E2466" s="16"/>
      <c r="F2466" s="14"/>
      <c r="G2466" s="14"/>
      <c r="H2466" s="14"/>
      <c r="I2466" s="15"/>
      <c r="J2466" s="77"/>
      <c r="K2466" s="92"/>
    </row>
    <row r="2467" spans="1:11" ht="12.75" x14ac:dyDescent="0.2">
      <c r="A2467" s="14"/>
      <c r="B2467" s="14"/>
      <c r="C2467" s="14"/>
      <c r="D2467" s="16"/>
      <c r="E2467" s="16"/>
      <c r="F2467" s="14"/>
      <c r="G2467" s="14"/>
      <c r="H2467" s="14"/>
      <c r="I2467" s="15"/>
      <c r="J2467" s="77"/>
      <c r="K2467" s="92"/>
    </row>
    <row r="2468" spans="1:11" ht="12.75" x14ac:dyDescent="0.2">
      <c r="A2468" s="14"/>
      <c r="B2468" s="14"/>
      <c r="C2468" s="14"/>
      <c r="D2468" s="16"/>
      <c r="E2468" s="16"/>
      <c r="F2468" s="14"/>
      <c r="G2468" s="14"/>
      <c r="H2468" s="14"/>
      <c r="I2468" s="15"/>
      <c r="J2468" s="77"/>
      <c r="K2468" s="92"/>
    </row>
    <row r="2469" spans="1:11" ht="12.75" x14ac:dyDescent="0.2">
      <c r="A2469" s="14"/>
      <c r="B2469" s="14"/>
      <c r="C2469" s="14"/>
      <c r="D2469" s="16"/>
      <c r="E2469" s="16"/>
      <c r="F2469" s="14"/>
      <c r="G2469" s="14"/>
      <c r="H2469" s="14"/>
      <c r="I2469" s="15"/>
      <c r="J2469" s="77"/>
      <c r="K2469" s="92"/>
    </row>
    <row r="2470" spans="1:11" ht="12.75" x14ac:dyDescent="0.2">
      <c r="A2470" s="14"/>
      <c r="B2470" s="14"/>
      <c r="C2470" s="14"/>
      <c r="D2470" s="16"/>
      <c r="E2470" s="16"/>
      <c r="F2470" s="14"/>
      <c r="G2470" s="14"/>
      <c r="H2470" s="14"/>
      <c r="I2470" s="15"/>
      <c r="J2470" s="77"/>
      <c r="K2470" s="92"/>
    </row>
    <row r="2471" spans="1:11" ht="12.75" x14ac:dyDescent="0.2">
      <c r="A2471" s="14"/>
      <c r="B2471" s="14"/>
      <c r="C2471" s="14"/>
      <c r="D2471" s="16"/>
      <c r="E2471" s="16"/>
      <c r="F2471" s="14"/>
      <c r="G2471" s="14"/>
      <c r="H2471" s="14"/>
      <c r="I2471" s="15"/>
      <c r="J2471" s="77"/>
      <c r="K2471" s="92"/>
    </row>
    <row r="2472" spans="1:11" ht="12.75" x14ac:dyDescent="0.2">
      <c r="A2472" s="14"/>
      <c r="B2472" s="14"/>
      <c r="C2472" s="14"/>
      <c r="D2472" s="16"/>
      <c r="E2472" s="16"/>
      <c r="F2472" s="14"/>
      <c r="G2472" s="14"/>
      <c r="H2472" s="14"/>
      <c r="I2472" s="15"/>
      <c r="J2472" s="77"/>
      <c r="K2472" s="92"/>
    </row>
    <row r="2473" spans="1:11" ht="12.75" x14ac:dyDescent="0.2">
      <c r="A2473" s="14"/>
      <c r="B2473" s="14"/>
      <c r="C2473" s="14"/>
      <c r="D2473" s="16"/>
      <c r="E2473" s="16"/>
      <c r="F2473" s="14"/>
      <c r="G2473" s="14"/>
      <c r="H2473" s="14"/>
      <c r="I2473" s="15"/>
      <c r="J2473" s="77"/>
      <c r="K2473" s="92"/>
    </row>
    <row r="2474" spans="1:11" ht="12.75" x14ac:dyDescent="0.2">
      <c r="A2474" s="14"/>
      <c r="B2474" s="14"/>
      <c r="C2474" s="14"/>
      <c r="D2474" s="16"/>
      <c r="E2474" s="16"/>
      <c r="F2474" s="14"/>
      <c r="G2474" s="14"/>
      <c r="H2474" s="14"/>
      <c r="I2474" s="15"/>
      <c r="J2474" s="77"/>
      <c r="K2474" s="92"/>
    </row>
    <row r="2475" spans="1:11" ht="12.75" x14ac:dyDescent="0.2">
      <c r="A2475" s="14"/>
      <c r="B2475" s="14"/>
      <c r="C2475" s="14"/>
      <c r="D2475" s="16"/>
      <c r="E2475" s="16"/>
      <c r="F2475" s="14"/>
      <c r="G2475" s="14"/>
      <c r="H2475" s="14"/>
      <c r="I2475" s="15"/>
      <c r="J2475" s="77"/>
      <c r="K2475" s="92"/>
    </row>
    <row r="2476" spans="1:11" ht="12.75" x14ac:dyDescent="0.2">
      <c r="A2476" s="14"/>
      <c r="B2476" s="14"/>
      <c r="C2476" s="14"/>
      <c r="D2476" s="16"/>
      <c r="E2476" s="16"/>
      <c r="F2476" s="14"/>
      <c r="G2476" s="14"/>
      <c r="H2476" s="14"/>
      <c r="I2476" s="15"/>
      <c r="J2476" s="77"/>
      <c r="K2476" s="92"/>
    </row>
    <row r="2477" spans="1:11" ht="12.75" x14ac:dyDescent="0.2">
      <c r="A2477" s="14"/>
      <c r="B2477" s="14"/>
      <c r="C2477" s="14"/>
      <c r="D2477" s="16"/>
      <c r="E2477" s="16"/>
      <c r="F2477" s="14"/>
      <c r="G2477" s="14"/>
      <c r="H2477" s="14"/>
      <c r="I2477" s="15"/>
      <c r="J2477" s="77"/>
      <c r="K2477" s="92"/>
    </row>
    <row r="2478" spans="1:11" ht="12.75" x14ac:dyDescent="0.2">
      <c r="A2478" s="14"/>
      <c r="B2478" s="14"/>
      <c r="C2478" s="14"/>
      <c r="D2478" s="16"/>
      <c r="E2478" s="16"/>
      <c r="F2478" s="14"/>
      <c r="G2478" s="14"/>
      <c r="H2478" s="14"/>
      <c r="I2478" s="15"/>
      <c r="J2478" s="77"/>
      <c r="K2478" s="92"/>
    </row>
    <row r="2479" spans="1:11" ht="12.75" x14ac:dyDescent="0.2">
      <c r="A2479" s="14"/>
      <c r="B2479" s="14"/>
      <c r="C2479" s="14"/>
      <c r="D2479" s="16"/>
      <c r="E2479" s="16"/>
      <c r="F2479" s="14"/>
      <c r="G2479" s="14"/>
      <c r="H2479" s="14"/>
      <c r="I2479" s="15"/>
      <c r="J2479" s="77"/>
      <c r="K2479" s="92"/>
    </row>
    <row r="2480" spans="1:11" ht="12.75" x14ac:dyDescent="0.2">
      <c r="A2480" s="14"/>
      <c r="B2480" s="14"/>
      <c r="C2480" s="14"/>
      <c r="D2480" s="16"/>
      <c r="E2480" s="16"/>
      <c r="F2480" s="14"/>
      <c r="G2480" s="14"/>
      <c r="H2480" s="14"/>
      <c r="I2480" s="15"/>
      <c r="J2480" s="77"/>
      <c r="K2480" s="92"/>
    </row>
    <row r="2481" spans="1:11" ht="12.75" x14ac:dyDescent="0.2">
      <c r="A2481" s="14"/>
      <c r="B2481" s="14"/>
      <c r="C2481" s="14"/>
      <c r="D2481" s="16"/>
      <c r="E2481" s="16"/>
      <c r="F2481" s="14"/>
      <c r="G2481" s="14"/>
      <c r="H2481" s="14"/>
      <c r="I2481" s="15"/>
      <c r="J2481" s="77"/>
      <c r="K2481" s="92"/>
    </row>
    <row r="2482" spans="1:11" ht="12.75" x14ac:dyDescent="0.2">
      <c r="A2482" s="14"/>
      <c r="B2482" s="14"/>
      <c r="C2482" s="14"/>
      <c r="D2482" s="16"/>
      <c r="E2482" s="16"/>
      <c r="F2482" s="14"/>
      <c r="G2482" s="14"/>
      <c r="H2482" s="14"/>
      <c r="I2482" s="15"/>
      <c r="J2482" s="77"/>
      <c r="K2482" s="92"/>
    </row>
    <row r="2483" spans="1:11" ht="12.75" x14ac:dyDescent="0.2">
      <c r="A2483" s="14"/>
      <c r="B2483" s="14"/>
      <c r="C2483" s="14"/>
      <c r="D2483" s="16"/>
      <c r="E2483" s="16"/>
      <c r="F2483" s="14"/>
      <c r="G2483" s="14"/>
      <c r="H2483" s="14"/>
      <c r="I2483" s="15"/>
      <c r="J2483" s="77"/>
      <c r="K2483" s="92"/>
    </row>
    <row r="2484" spans="1:11" ht="12.75" x14ac:dyDescent="0.2">
      <c r="A2484" s="14"/>
      <c r="B2484" s="14"/>
      <c r="C2484" s="14"/>
      <c r="D2484" s="16"/>
      <c r="E2484" s="16"/>
      <c r="F2484" s="14"/>
      <c r="G2484" s="14"/>
      <c r="H2484" s="14"/>
      <c r="I2484" s="15"/>
      <c r="J2484" s="77"/>
      <c r="K2484" s="92"/>
    </row>
    <row r="2485" spans="1:11" ht="12.75" x14ac:dyDescent="0.2">
      <c r="A2485" s="14"/>
      <c r="B2485" s="14"/>
      <c r="C2485" s="14"/>
      <c r="D2485" s="16"/>
      <c r="E2485" s="16"/>
      <c r="F2485" s="14"/>
      <c r="G2485" s="14"/>
      <c r="H2485" s="14"/>
      <c r="I2485" s="15"/>
      <c r="J2485" s="77"/>
      <c r="K2485" s="92"/>
    </row>
    <row r="2486" spans="1:11" ht="12.75" x14ac:dyDescent="0.2">
      <c r="A2486" s="14"/>
      <c r="B2486" s="14"/>
      <c r="C2486" s="14"/>
      <c r="D2486" s="16"/>
      <c r="E2486" s="16"/>
      <c r="F2486" s="14"/>
      <c r="G2486" s="14"/>
      <c r="H2486" s="14"/>
      <c r="I2486" s="15"/>
      <c r="J2486" s="77"/>
      <c r="K2486" s="92"/>
    </row>
    <row r="2487" spans="1:11" ht="12.75" x14ac:dyDescent="0.2">
      <c r="A2487" s="14"/>
      <c r="B2487" s="14"/>
      <c r="C2487" s="14"/>
      <c r="D2487" s="16"/>
      <c r="E2487" s="16"/>
      <c r="F2487" s="14"/>
      <c r="G2487" s="14"/>
      <c r="H2487" s="14"/>
      <c r="I2487" s="15"/>
      <c r="J2487" s="77"/>
      <c r="K2487" s="92"/>
    </row>
    <row r="2488" spans="1:11" ht="12.75" x14ac:dyDescent="0.2">
      <c r="A2488" s="14"/>
      <c r="B2488" s="14"/>
      <c r="C2488" s="14"/>
      <c r="D2488" s="16"/>
      <c r="E2488" s="16"/>
      <c r="F2488" s="14"/>
      <c r="G2488" s="14"/>
      <c r="H2488" s="14"/>
      <c r="I2488" s="15"/>
      <c r="J2488" s="77"/>
      <c r="K2488" s="92"/>
    </row>
    <row r="2489" spans="1:11" ht="12.75" x14ac:dyDescent="0.2">
      <c r="A2489" s="14"/>
      <c r="B2489" s="14"/>
      <c r="C2489" s="14"/>
      <c r="D2489" s="16"/>
      <c r="E2489" s="16"/>
      <c r="F2489" s="14"/>
      <c r="G2489" s="14"/>
      <c r="H2489" s="14"/>
      <c r="I2489" s="15"/>
      <c r="J2489" s="77"/>
      <c r="K2489" s="92"/>
    </row>
    <row r="2490" spans="1:11" ht="12.75" x14ac:dyDescent="0.2">
      <c r="A2490" s="14"/>
      <c r="B2490" s="14"/>
      <c r="C2490" s="14"/>
      <c r="D2490" s="16"/>
      <c r="E2490" s="16"/>
      <c r="F2490" s="14"/>
      <c r="G2490" s="14"/>
      <c r="H2490" s="14"/>
      <c r="I2490" s="15"/>
      <c r="J2490" s="77"/>
      <c r="K2490" s="92"/>
    </row>
    <row r="2491" spans="1:11" ht="12.75" x14ac:dyDescent="0.2">
      <c r="A2491" s="14"/>
      <c r="B2491" s="14"/>
      <c r="C2491" s="14"/>
      <c r="D2491" s="16"/>
      <c r="E2491" s="16"/>
      <c r="F2491" s="14"/>
      <c r="G2491" s="14"/>
      <c r="H2491" s="14"/>
      <c r="I2491" s="15"/>
      <c r="J2491" s="77"/>
      <c r="K2491" s="92"/>
    </row>
    <row r="2492" spans="1:11" ht="12.75" x14ac:dyDescent="0.2">
      <c r="A2492" s="14"/>
      <c r="B2492" s="14"/>
      <c r="C2492" s="14"/>
      <c r="D2492" s="16"/>
      <c r="E2492" s="16"/>
      <c r="F2492" s="14"/>
      <c r="G2492" s="14"/>
      <c r="H2492" s="14"/>
      <c r="I2492" s="15"/>
      <c r="J2492" s="77"/>
      <c r="K2492" s="92"/>
    </row>
    <row r="2493" spans="1:11" ht="12.75" x14ac:dyDescent="0.2">
      <c r="A2493" s="14"/>
      <c r="B2493" s="14"/>
      <c r="C2493" s="14"/>
      <c r="D2493" s="16"/>
      <c r="E2493" s="16"/>
      <c r="F2493" s="14"/>
      <c r="G2493" s="14"/>
      <c r="H2493" s="14"/>
      <c r="I2493" s="15"/>
      <c r="J2493" s="77"/>
      <c r="K2493" s="92"/>
    </row>
    <row r="2494" spans="1:11" ht="12.75" x14ac:dyDescent="0.2">
      <c r="A2494" s="14"/>
      <c r="B2494" s="14"/>
      <c r="C2494" s="14"/>
      <c r="D2494" s="16"/>
      <c r="E2494" s="16"/>
      <c r="F2494" s="14"/>
      <c r="G2494" s="14"/>
      <c r="H2494" s="14"/>
      <c r="I2494" s="15"/>
      <c r="J2494" s="77"/>
      <c r="K2494" s="92"/>
    </row>
    <row r="2495" spans="1:11" ht="12.75" x14ac:dyDescent="0.2">
      <c r="A2495" s="14"/>
      <c r="B2495" s="14"/>
      <c r="C2495" s="14"/>
      <c r="D2495" s="16"/>
      <c r="E2495" s="16"/>
      <c r="F2495" s="14"/>
      <c r="G2495" s="14"/>
      <c r="H2495" s="14"/>
      <c r="I2495" s="15"/>
      <c r="J2495" s="77"/>
      <c r="K2495" s="92"/>
    </row>
    <row r="2496" spans="1:11" ht="12.75" x14ac:dyDescent="0.2">
      <c r="A2496" s="14"/>
      <c r="B2496" s="14"/>
      <c r="C2496" s="14"/>
      <c r="D2496" s="16"/>
      <c r="E2496" s="16"/>
      <c r="F2496" s="14"/>
      <c r="G2496" s="14"/>
      <c r="H2496" s="14"/>
      <c r="I2496" s="15"/>
      <c r="J2496" s="77"/>
      <c r="K2496" s="92"/>
    </row>
    <row r="2497" spans="1:11" ht="12.75" x14ac:dyDescent="0.2">
      <c r="A2497" s="14"/>
      <c r="B2497" s="14"/>
      <c r="C2497" s="14"/>
      <c r="D2497" s="16"/>
      <c r="E2497" s="16"/>
      <c r="F2497" s="14"/>
      <c r="G2497" s="14"/>
      <c r="H2497" s="14"/>
      <c r="I2497" s="15"/>
      <c r="J2497" s="77"/>
      <c r="K2497" s="92"/>
    </row>
    <row r="2498" spans="1:11" ht="12.75" x14ac:dyDescent="0.2">
      <c r="A2498" s="14"/>
      <c r="B2498" s="14"/>
      <c r="C2498" s="14"/>
      <c r="D2498" s="16"/>
      <c r="E2498" s="16"/>
      <c r="F2498" s="14"/>
      <c r="G2498" s="14"/>
      <c r="H2498" s="14"/>
      <c r="I2498" s="15"/>
      <c r="J2498" s="77"/>
      <c r="K2498" s="92"/>
    </row>
    <row r="2499" spans="1:11" ht="12.75" x14ac:dyDescent="0.2">
      <c r="A2499" s="14"/>
      <c r="B2499" s="14"/>
      <c r="C2499" s="14"/>
      <c r="D2499" s="16"/>
      <c r="E2499" s="16"/>
      <c r="F2499" s="14"/>
      <c r="G2499" s="14"/>
      <c r="H2499" s="14"/>
      <c r="I2499" s="15"/>
      <c r="J2499" s="77"/>
      <c r="K2499" s="92"/>
    </row>
    <row r="2500" spans="1:11" ht="12.75" x14ac:dyDescent="0.2">
      <c r="A2500" s="14"/>
      <c r="B2500" s="14"/>
      <c r="C2500" s="14"/>
      <c r="D2500" s="16"/>
      <c r="E2500" s="16"/>
      <c r="F2500" s="14"/>
      <c r="G2500" s="14"/>
      <c r="H2500" s="14"/>
      <c r="I2500" s="15"/>
      <c r="J2500" s="77"/>
      <c r="K2500" s="92"/>
    </row>
    <row r="2501" spans="1:11" ht="12.75" x14ac:dyDescent="0.2">
      <c r="A2501" s="14"/>
      <c r="B2501" s="14"/>
      <c r="C2501" s="14"/>
      <c r="D2501" s="16"/>
      <c r="E2501" s="16"/>
      <c r="F2501" s="14"/>
      <c r="G2501" s="14"/>
      <c r="H2501" s="14"/>
      <c r="I2501" s="15"/>
      <c r="J2501" s="77"/>
      <c r="K2501" s="92"/>
    </row>
    <row r="2502" spans="1:11" ht="12.75" x14ac:dyDescent="0.2">
      <c r="A2502" s="14"/>
      <c r="B2502" s="14"/>
      <c r="C2502" s="14"/>
      <c r="D2502" s="16"/>
      <c r="E2502" s="16"/>
      <c r="F2502" s="14"/>
      <c r="G2502" s="14"/>
      <c r="H2502" s="14"/>
      <c r="I2502" s="15"/>
      <c r="J2502" s="77"/>
      <c r="K2502" s="92"/>
    </row>
    <row r="2503" spans="1:11" ht="12.75" x14ac:dyDescent="0.2">
      <c r="A2503" s="14"/>
      <c r="B2503" s="14"/>
      <c r="C2503" s="14"/>
      <c r="D2503" s="16"/>
      <c r="E2503" s="16"/>
      <c r="F2503" s="14"/>
      <c r="G2503" s="14"/>
      <c r="H2503" s="14"/>
      <c r="I2503" s="15"/>
      <c r="J2503" s="77"/>
      <c r="K2503" s="92"/>
    </row>
    <row r="2504" spans="1:11" ht="12.75" x14ac:dyDescent="0.2">
      <c r="A2504" s="14"/>
      <c r="B2504" s="14"/>
      <c r="C2504" s="14"/>
      <c r="D2504" s="16"/>
      <c r="E2504" s="16"/>
      <c r="F2504" s="14"/>
      <c r="G2504" s="14"/>
      <c r="H2504" s="14"/>
      <c r="I2504" s="15"/>
      <c r="J2504" s="77"/>
      <c r="K2504" s="92"/>
    </row>
    <row r="2505" spans="1:11" ht="12.75" x14ac:dyDescent="0.2">
      <c r="A2505" s="14"/>
      <c r="B2505" s="14"/>
      <c r="C2505" s="14"/>
      <c r="D2505" s="16"/>
      <c r="E2505" s="16"/>
      <c r="F2505" s="14"/>
      <c r="G2505" s="14"/>
      <c r="H2505" s="14"/>
      <c r="I2505" s="15"/>
      <c r="J2505" s="77"/>
      <c r="K2505" s="92"/>
    </row>
    <row r="2506" spans="1:11" ht="12.75" x14ac:dyDescent="0.2">
      <c r="A2506" s="14"/>
      <c r="B2506" s="14"/>
      <c r="C2506" s="14"/>
      <c r="D2506" s="16"/>
      <c r="E2506" s="16"/>
      <c r="F2506" s="14"/>
      <c r="G2506" s="14"/>
      <c r="H2506" s="14"/>
      <c r="I2506" s="15"/>
      <c r="J2506" s="77"/>
      <c r="K2506" s="92"/>
    </row>
    <row r="2507" spans="1:11" ht="12.75" x14ac:dyDescent="0.2">
      <c r="A2507" s="14"/>
      <c r="B2507" s="14"/>
      <c r="C2507" s="14"/>
      <c r="D2507" s="16"/>
      <c r="E2507" s="16"/>
      <c r="F2507" s="14"/>
      <c r="G2507" s="14"/>
      <c r="H2507" s="14"/>
      <c r="I2507" s="15"/>
      <c r="J2507" s="77"/>
      <c r="K2507" s="92"/>
    </row>
    <row r="2508" spans="1:11" ht="12.75" x14ac:dyDescent="0.2">
      <c r="A2508" s="14"/>
      <c r="B2508" s="14"/>
      <c r="C2508" s="14"/>
      <c r="D2508" s="16"/>
      <c r="E2508" s="16"/>
      <c r="F2508" s="14"/>
      <c r="G2508" s="14"/>
      <c r="H2508" s="14"/>
      <c r="I2508" s="15"/>
      <c r="J2508" s="77"/>
      <c r="K2508" s="92"/>
    </row>
    <row r="2509" spans="1:11" ht="12.75" x14ac:dyDescent="0.2">
      <c r="A2509" s="14"/>
      <c r="B2509" s="14"/>
      <c r="C2509" s="14"/>
      <c r="D2509" s="16"/>
      <c r="E2509" s="16"/>
      <c r="F2509" s="14"/>
      <c r="G2509" s="14"/>
      <c r="H2509" s="14"/>
      <c r="I2509" s="15"/>
      <c r="J2509" s="77"/>
      <c r="K2509" s="92"/>
    </row>
    <row r="2510" spans="1:11" ht="12.75" x14ac:dyDescent="0.2">
      <c r="A2510" s="14"/>
      <c r="B2510" s="14"/>
      <c r="C2510" s="14"/>
      <c r="D2510" s="16"/>
      <c r="E2510" s="16"/>
      <c r="F2510" s="14"/>
      <c r="G2510" s="14"/>
      <c r="H2510" s="14"/>
      <c r="I2510" s="15"/>
      <c r="J2510" s="77"/>
      <c r="K2510" s="92"/>
    </row>
    <row r="2511" spans="1:11" ht="12.75" x14ac:dyDescent="0.2">
      <c r="A2511" s="14"/>
      <c r="B2511" s="14"/>
      <c r="C2511" s="14"/>
      <c r="D2511" s="16"/>
      <c r="E2511" s="16"/>
      <c r="F2511" s="14"/>
      <c r="G2511" s="14"/>
      <c r="H2511" s="14"/>
      <c r="I2511" s="15"/>
      <c r="J2511" s="77"/>
      <c r="K2511" s="92"/>
    </row>
    <row r="2512" spans="1:11" ht="12.75" x14ac:dyDescent="0.2">
      <c r="A2512" s="14"/>
      <c r="B2512" s="14"/>
      <c r="C2512" s="14"/>
      <c r="D2512" s="16"/>
      <c r="E2512" s="16"/>
      <c r="F2512" s="14"/>
      <c r="G2512" s="14"/>
      <c r="H2512" s="14"/>
      <c r="I2512" s="15"/>
      <c r="J2512" s="77"/>
      <c r="K2512" s="92"/>
    </row>
    <row r="2513" spans="1:11" ht="12.75" x14ac:dyDescent="0.2">
      <c r="A2513" s="14"/>
      <c r="B2513" s="14"/>
      <c r="C2513" s="14"/>
      <c r="D2513" s="16"/>
      <c r="E2513" s="16"/>
      <c r="F2513" s="14"/>
      <c r="G2513" s="14"/>
      <c r="H2513" s="14"/>
      <c r="I2513" s="15"/>
      <c r="J2513" s="77"/>
      <c r="K2513" s="92"/>
    </row>
    <row r="2514" spans="1:11" ht="12.75" x14ac:dyDescent="0.2">
      <c r="A2514" s="14"/>
      <c r="B2514" s="14"/>
      <c r="C2514" s="14"/>
      <c r="D2514" s="16"/>
      <c r="E2514" s="16"/>
      <c r="F2514" s="14"/>
      <c r="G2514" s="14"/>
      <c r="H2514" s="14"/>
      <c r="I2514" s="15"/>
      <c r="J2514" s="77"/>
      <c r="K2514" s="92"/>
    </row>
    <row r="2515" spans="1:11" ht="12.75" x14ac:dyDescent="0.2">
      <c r="A2515" s="14"/>
      <c r="B2515" s="14"/>
      <c r="C2515" s="14"/>
      <c r="D2515" s="16"/>
      <c r="E2515" s="16"/>
      <c r="F2515" s="14"/>
      <c r="G2515" s="14"/>
      <c r="H2515" s="14"/>
      <c r="I2515" s="15"/>
      <c r="J2515" s="77"/>
      <c r="K2515" s="92"/>
    </row>
    <row r="2516" spans="1:11" ht="12.75" x14ac:dyDescent="0.2">
      <c r="A2516" s="14"/>
      <c r="B2516" s="14"/>
      <c r="C2516" s="14"/>
      <c r="D2516" s="16"/>
      <c r="E2516" s="16"/>
      <c r="F2516" s="14"/>
      <c r="G2516" s="14"/>
      <c r="H2516" s="14"/>
      <c r="I2516" s="15"/>
      <c r="J2516" s="77"/>
      <c r="K2516" s="92"/>
    </row>
    <row r="2517" spans="1:11" ht="12.75" x14ac:dyDescent="0.2">
      <c r="A2517" s="14"/>
      <c r="B2517" s="14"/>
      <c r="C2517" s="14"/>
      <c r="D2517" s="16"/>
      <c r="E2517" s="16"/>
      <c r="F2517" s="14"/>
      <c r="G2517" s="14"/>
      <c r="H2517" s="14"/>
      <c r="I2517" s="15"/>
      <c r="J2517" s="77"/>
      <c r="K2517" s="92"/>
    </row>
    <row r="2518" spans="1:11" ht="12.75" x14ac:dyDescent="0.2">
      <c r="A2518" s="14"/>
      <c r="B2518" s="14"/>
      <c r="C2518" s="14"/>
      <c r="D2518" s="16"/>
      <c r="E2518" s="16"/>
      <c r="F2518" s="14"/>
      <c r="G2518" s="14"/>
      <c r="H2518" s="14"/>
      <c r="I2518" s="15"/>
      <c r="J2518" s="77"/>
      <c r="K2518" s="92"/>
    </row>
    <row r="2519" spans="1:11" ht="12.75" x14ac:dyDescent="0.2">
      <c r="A2519" s="14"/>
      <c r="B2519" s="14"/>
      <c r="C2519" s="14"/>
      <c r="D2519" s="16"/>
      <c r="E2519" s="16"/>
      <c r="F2519" s="14"/>
      <c r="G2519" s="14"/>
      <c r="H2519" s="14"/>
      <c r="I2519" s="15"/>
      <c r="J2519" s="77"/>
      <c r="K2519" s="92"/>
    </row>
    <row r="2520" spans="1:11" ht="12.75" x14ac:dyDescent="0.2">
      <c r="A2520" s="14"/>
      <c r="B2520" s="14"/>
      <c r="C2520" s="14"/>
      <c r="D2520" s="16"/>
      <c r="E2520" s="16"/>
      <c r="F2520" s="14"/>
      <c r="G2520" s="14"/>
      <c r="H2520" s="14"/>
      <c r="I2520" s="15"/>
      <c r="J2520" s="77"/>
      <c r="K2520" s="92"/>
    </row>
    <row r="2521" spans="1:11" ht="12.75" x14ac:dyDescent="0.2">
      <c r="A2521" s="14"/>
      <c r="B2521" s="14"/>
      <c r="C2521" s="14"/>
      <c r="D2521" s="16"/>
      <c r="E2521" s="16"/>
      <c r="F2521" s="14"/>
      <c r="G2521" s="14"/>
      <c r="H2521" s="14"/>
      <c r="I2521" s="15"/>
      <c r="J2521" s="77"/>
      <c r="K2521" s="92"/>
    </row>
    <row r="2522" spans="1:11" ht="12.75" x14ac:dyDescent="0.2">
      <c r="A2522" s="14"/>
      <c r="B2522" s="14"/>
      <c r="C2522" s="14"/>
      <c r="D2522" s="16"/>
      <c r="E2522" s="16"/>
      <c r="F2522" s="14"/>
      <c r="G2522" s="14"/>
      <c r="H2522" s="14"/>
      <c r="I2522" s="15"/>
      <c r="J2522" s="77"/>
      <c r="K2522" s="92"/>
    </row>
    <row r="2523" spans="1:11" ht="12.75" x14ac:dyDescent="0.2">
      <c r="A2523" s="14"/>
      <c r="B2523" s="14"/>
      <c r="C2523" s="14"/>
      <c r="D2523" s="16"/>
      <c r="E2523" s="16"/>
      <c r="F2523" s="14"/>
      <c r="G2523" s="14"/>
      <c r="H2523" s="14"/>
      <c r="I2523" s="15"/>
      <c r="J2523" s="77"/>
      <c r="K2523" s="92"/>
    </row>
    <row r="2524" spans="1:11" ht="12.75" x14ac:dyDescent="0.2">
      <c r="A2524" s="14"/>
      <c r="B2524" s="14"/>
      <c r="C2524" s="14"/>
      <c r="D2524" s="16"/>
      <c r="E2524" s="16"/>
      <c r="F2524" s="14"/>
      <c r="G2524" s="14"/>
      <c r="H2524" s="14"/>
      <c r="I2524" s="15"/>
      <c r="J2524" s="77"/>
      <c r="K2524" s="92"/>
    </row>
    <row r="2525" spans="1:11" ht="12.75" x14ac:dyDescent="0.2">
      <c r="A2525" s="14"/>
      <c r="B2525" s="14"/>
      <c r="C2525" s="14"/>
      <c r="D2525" s="16"/>
      <c r="E2525" s="16"/>
      <c r="F2525" s="14"/>
      <c r="G2525" s="14"/>
      <c r="H2525" s="14"/>
      <c r="I2525" s="15"/>
      <c r="J2525" s="77"/>
      <c r="K2525" s="92"/>
    </row>
    <row r="2526" spans="1:11" ht="12.75" x14ac:dyDescent="0.2">
      <c r="A2526" s="14"/>
      <c r="B2526" s="14"/>
      <c r="C2526" s="14"/>
      <c r="D2526" s="16"/>
      <c r="E2526" s="16"/>
      <c r="F2526" s="14"/>
      <c r="G2526" s="14"/>
      <c r="H2526" s="14"/>
      <c r="I2526" s="15"/>
      <c r="J2526" s="77"/>
      <c r="K2526" s="92"/>
    </row>
    <row r="2527" spans="1:11" ht="12.75" x14ac:dyDescent="0.2">
      <c r="A2527" s="14"/>
      <c r="B2527" s="14"/>
      <c r="C2527" s="14"/>
      <c r="D2527" s="16"/>
      <c r="E2527" s="16"/>
      <c r="F2527" s="14"/>
      <c r="G2527" s="14"/>
      <c r="H2527" s="14"/>
      <c r="I2527" s="15"/>
      <c r="J2527" s="77"/>
      <c r="K2527" s="92"/>
    </row>
    <row r="2528" spans="1:11" ht="12.75" x14ac:dyDescent="0.2">
      <c r="A2528" s="14"/>
      <c r="B2528" s="14"/>
      <c r="C2528" s="14"/>
      <c r="D2528" s="16"/>
      <c r="E2528" s="16"/>
      <c r="F2528" s="14"/>
      <c r="G2528" s="14"/>
      <c r="H2528" s="14"/>
      <c r="I2528" s="15"/>
      <c r="J2528" s="77"/>
      <c r="K2528" s="92"/>
    </row>
    <row r="2529" spans="1:11" ht="12.75" x14ac:dyDescent="0.2">
      <c r="A2529" s="14"/>
      <c r="B2529" s="14"/>
      <c r="C2529" s="14"/>
      <c r="D2529" s="16"/>
      <c r="E2529" s="16"/>
      <c r="F2529" s="14"/>
      <c r="G2529" s="14"/>
      <c r="H2529" s="14"/>
      <c r="I2529" s="15"/>
      <c r="J2529" s="77"/>
      <c r="K2529" s="92"/>
    </row>
    <row r="2530" spans="1:11" ht="12.75" x14ac:dyDescent="0.2">
      <c r="A2530" s="14"/>
      <c r="B2530" s="14"/>
      <c r="C2530" s="14"/>
      <c r="D2530" s="16"/>
      <c r="E2530" s="16"/>
      <c r="F2530" s="14"/>
      <c r="G2530" s="14"/>
      <c r="H2530" s="14"/>
      <c r="I2530" s="15"/>
      <c r="J2530" s="77"/>
      <c r="K2530" s="92"/>
    </row>
    <row r="2531" spans="1:11" ht="12.75" x14ac:dyDescent="0.2">
      <c r="A2531" s="14"/>
      <c r="B2531" s="14"/>
      <c r="C2531" s="14"/>
      <c r="D2531" s="16"/>
      <c r="E2531" s="16"/>
      <c r="F2531" s="14"/>
      <c r="G2531" s="14"/>
      <c r="H2531" s="14"/>
      <c r="I2531" s="15"/>
      <c r="J2531" s="77"/>
      <c r="K2531" s="92"/>
    </row>
    <row r="2532" spans="1:11" ht="12.75" x14ac:dyDescent="0.2">
      <c r="A2532" s="14"/>
      <c r="B2532" s="14"/>
      <c r="C2532" s="14"/>
      <c r="D2532" s="16"/>
      <c r="E2532" s="16"/>
      <c r="F2532" s="14"/>
      <c r="G2532" s="14"/>
      <c r="H2532" s="14"/>
      <c r="I2532" s="15"/>
      <c r="J2532" s="77"/>
      <c r="K2532" s="92"/>
    </row>
    <row r="2533" spans="1:11" ht="12.75" x14ac:dyDescent="0.2">
      <c r="A2533" s="14"/>
      <c r="B2533" s="14"/>
      <c r="C2533" s="14"/>
      <c r="D2533" s="16"/>
      <c r="E2533" s="16"/>
      <c r="F2533" s="14"/>
      <c r="G2533" s="14"/>
      <c r="H2533" s="14"/>
      <c r="I2533" s="15"/>
      <c r="J2533" s="77"/>
      <c r="K2533" s="92"/>
    </row>
    <row r="2534" spans="1:11" ht="12.75" x14ac:dyDescent="0.2">
      <c r="A2534" s="14"/>
      <c r="B2534" s="14"/>
      <c r="C2534" s="14"/>
      <c r="D2534" s="16"/>
      <c r="E2534" s="16"/>
      <c r="F2534" s="14"/>
      <c r="G2534" s="14"/>
      <c r="H2534" s="14"/>
      <c r="I2534" s="15"/>
      <c r="J2534" s="77"/>
      <c r="K2534" s="92"/>
    </row>
    <row r="2535" spans="1:11" ht="12.75" x14ac:dyDescent="0.2">
      <c r="A2535" s="14"/>
      <c r="B2535" s="14"/>
      <c r="C2535" s="14"/>
      <c r="D2535" s="16"/>
      <c r="E2535" s="16"/>
      <c r="F2535" s="14"/>
      <c r="G2535" s="14"/>
      <c r="H2535" s="14"/>
      <c r="I2535" s="15"/>
      <c r="J2535" s="77"/>
      <c r="K2535" s="92"/>
    </row>
    <row r="2536" spans="1:11" ht="12.75" x14ac:dyDescent="0.2">
      <c r="A2536" s="14"/>
      <c r="B2536" s="14"/>
      <c r="C2536" s="14"/>
      <c r="D2536" s="16"/>
      <c r="E2536" s="16"/>
      <c r="F2536" s="14"/>
      <c r="G2536" s="14"/>
      <c r="H2536" s="14"/>
      <c r="I2536" s="15"/>
      <c r="J2536" s="77"/>
      <c r="K2536" s="92"/>
    </row>
    <row r="2537" spans="1:11" ht="12.75" x14ac:dyDescent="0.2">
      <c r="A2537" s="14"/>
      <c r="B2537" s="14"/>
      <c r="C2537" s="14"/>
      <c r="D2537" s="16"/>
      <c r="E2537" s="16"/>
      <c r="F2537" s="14"/>
      <c r="G2537" s="14"/>
      <c r="H2537" s="14"/>
      <c r="I2537" s="15"/>
      <c r="J2537" s="77"/>
      <c r="K2537" s="92"/>
    </row>
    <row r="2538" spans="1:11" ht="12.75" x14ac:dyDescent="0.2">
      <c r="A2538" s="14"/>
      <c r="B2538" s="14"/>
      <c r="C2538" s="14"/>
      <c r="D2538" s="16"/>
      <c r="E2538" s="16"/>
      <c r="F2538" s="14"/>
      <c r="G2538" s="14"/>
      <c r="H2538" s="14"/>
      <c r="I2538" s="15"/>
      <c r="J2538" s="77"/>
      <c r="K2538" s="92"/>
    </row>
    <row r="2539" spans="1:11" ht="12.75" x14ac:dyDescent="0.2">
      <c r="A2539" s="14"/>
      <c r="B2539" s="14"/>
      <c r="C2539" s="14"/>
      <c r="D2539" s="16"/>
      <c r="E2539" s="16"/>
      <c r="F2539" s="14"/>
      <c r="G2539" s="14"/>
      <c r="H2539" s="14"/>
      <c r="I2539" s="15"/>
      <c r="J2539" s="77"/>
      <c r="K2539" s="92"/>
    </row>
    <row r="2540" spans="1:11" ht="12.75" x14ac:dyDescent="0.2">
      <c r="A2540" s="14"/>
      <c r="B2540" s="14"/>
      <c r="C2540" s="14"/>
      <c r="D2540" s="16"/>
      <c r="E2540" s="16"/>
      <c r="F2540" s="14"/>
      <c r="G2540" s="14"/>
      <c r="H2540" s="14"/>
      <c r="I2540" s="15"/>
      <c r="J2540" s="77"/>
      <c r="K2540" s="92"/>
    </row>
    <row r="2541" spans="1:11" ht="12.75" x14ac:dyDescent="0.2">
      <c r="A2541" s="14"/>
      <c r="B2541" s="14"/>
      <c r="C2541" s="14"/>
      <c r="D2541" s="16"/>
      <c r="E2541" s="16"/>
      <c r="F2541" s="14"/>
      <c r="G2541" s="14"/>
      <c r="H2541" s="14"/>
      <c r="I2541" s="15"/>
      <c r="J2541" s="77"/>
      <c r="K2541" s="92"/>
    </row>
    <row r="2542" spans="1:11" ht="12.75" x14ac:dyDescent="0.2">
      <c r="A2542" s="14"/>
      <c r="B2542" s="14"/>
      <c r="C2542" s="14"/>
      <c r="D2542" s="16"/>
      <c r="E2542" s="16"/>
      <c r="F2542" s="14"/>
      <c r="G2542" s="14"/>
      <c r="H2542" s="14"/>
      <c r="I2542" s="15"/>
      <c r="J2542" s="77"/>
      <c r="K2542" s="92"/>
    </row>
    <row r="2543" spans="1:11" ht="12.75" x14ac:dyDescent="0.2">
      <c r="A2543" s="14"/>
      <c r="B2543" s="14"/>
      <c r="C2543" s="14"/>
      <c r="D2543" s="16"/>
      <c r="E2543" s="16"/>
      <c r="F2543" s="14"/>
      <c r="G2543" s="14"/>
      <c r="H2543" s="14"/>
      <c r="I2543" s="15"/>
      <c r="J2543" s="77"/>
      <c r="K2543" s="92"/>
    </row>
    <row r="2544" spans="1:11" ht="12.75" x14ac:dyDescent="0.2">
      <c r="A2544" s="14"/>
      <c r="B2544" s="14"/>
      <c r="C2544" s="14"/>
      <c r="D2544" s="16"/>
      <c r="E2544" s="16"/>
      <c r="F2544" s="14"/>
      <c r="G2544" s="14"/>
      <c r="H2544" s="14"/>
      <c r="I2544" s="15"/>
      <c r="J2544" s="77"/>
      <c r="K2544" s="92"/>
    </row>
    <row r="2545" spans="1:11" ht="12.75" x14ac:dyDescent="0.2">
      <c r="A2545" s="14"/>
      <c r="B2545" s="14"/>
      <c r="C2545" s="14"/>
      <c r="D2545" s="16"/>
      <c r="E2545" s="16"/>
      <c r="F2545" s="14"/>
      <c r="G2545" s="14"/>
      <c r="H2545" s="14"/>
      <c r="I2545" s="15"/>
      <c r="J2545" s="77"/>
      <c r="K2545" s="92"/>
    </row>
    <row r="2546" spans="1:11" ht="12.75" x14ac:dyDescent="0.2">
      <c r="A2546" s="14"/>
      <c r="B2546" s="14"/>
      <c r="C2546" s="14"/>
      <c r="D2546" s="16"/>
      <c r="E2546" s="16"/>
      <c r="F2546" s="14"/>
      <c r="G2546" s="14"/>
      <c r="H2546" s="14"/>
      <c r="I2546" s="15"/>
      <c r="J2546" s="77"/>
      <c r="K2546" s="92"/>
    </row>
    <row r="2547" spans="1:11" ht="12.75" x14ac:dyDescent="0.2">
      <c r="A2547" s="14"/>
      <c r="B2547" s="14"/>
      <c r="C2547" s="14"/>
      <c r="D2547" s="16"/>
      <c r="E2547" s="16"/>
      <c r="F2547" s="14"/>
      <c r="G2547" s="14"/>
      <c r="H2547" s="14"/>
      <c r="I2547" s="15"/>
      <c r="J2547" s="77"/>
      <c r="K2547" s="92"/>
    </row>
    <row r="2548" spans="1:11" ht="12.75" x14ac:dyDescent="0.2">
      <c r="A2548" s="14"/>
      <c r="B2548" s="14"/>
      <c r="C2548" s="14"/>
      <c r="D2548" s="16"/>
      <c r="E2548" s="16"/>
      <c r="F2548" s="14"/>
      <c r="G2548" s="14"/>
      <c r="H2548" s="14"/>
      <c r="I2548" s="15"/>
      <c r="J2548" s="77"/>
      <c r="K2548" s="92"/>
    </row>
    <row r="2549" spans="1:11" ht="12.75" x14ac:dyDescent="0.2">
      <c r="A2549" s="14"/>
      <c r="B2549" s="14"/>
      <c r="C2549" s="14"/>
      <c r="D2549" s="16"/>
      <c r="E2549" s="16"/>
      <c r="F2549" s="14"/>
      <c r="G2549" s="14"/>
      <c r="H2549" s="14"/>
      <c r="I2549" s="15"/>
      <c r="J2549" s="77"/>
      <c r="K2549" s="92"/>
    </row>
    <row r="2550" spans="1:11" ht="12.75" x14ac:dyDescent="0.2">
      <c r="A2550" s="14"/>
      <c r="B2550" s="14"/>
      <c r="C2550" s="14"/>
      <c r="D2550" s="16"/>
      <c r="E2550" s="16"/>
      <c r="F2550" s="14"/>
      <c r="G2550" s="14"/>
      <c r="H2550" s="14"/>
      <c r="I2550" s="15"/>
      <c r="J2550" s="77"/>
      <c r="K2550" s="92"/>
    </row>
    <row r="2551" spans="1:11" ht="12.75" x14ac:dyDescent="0.2">
      <c r="A2551" s="14"/>
      <c r="B2551" s="14"/>
      <c r="C2551" s="14"/>
      <c r="D2551" s="16"/>
      <c r="E2551" s="16"/>
      <c r="F2551" s="14"/>
      <c r="G2551" s="14"/>
      <c r="H2551" s="14"/>
      <c r="I2551" s="15"/>
      <c r="J2551" s="77"/>
      <c r="K2551" s="92"/>
    </row>
    <row r="2552" spans="1:11" ht="12.75" x14ac:dyDescent="0.2">
      <c r="A2552" s="14"/>
      <c r="B2552" s="14"/>
      <c r="C2552" s="14"/>
      <c r="D2552" s="16"/>
      <c r="E2552" s="16"/>
      <c r="F2552" s="14"/>
      <c r="G2552" s="14"/>
      <c r="H2552" s="14"/>
      <c r="I2552" s="15"/>
      <c r="J2552" s="77"/>
      <c r="K2552" s="92"/>
    </row>
    <row r="2553" spans="1:11" ht="12.75" x14ac:dyDescent="0.2">
      <c r="A2553" s="14"/>
      <c r="B2553" s="14"/>
      <c r="C2553" s="14"/>
      <c r="D2553" s="16"/>
      <c r="E2553" s="16"/>
      <c r="F2553" s="14"/>
      <c r="G2553" s="14"/>
      <c r="H2553" s="14"/>
      <c r="I2553" s="15"/>
      <c r="J2553" s="77"/>
      <c r="K2553" s="92"/>
    </row>
    <row r="2554" spans="1:11" ht="12.75" x14ac:dyDescent="0.2">
      <c r="A2554" s="14"/>
      <c r="B2554" s="14"/>
      <c r="C2554" s="14"/>
      <c r="D2554" s="16"/>
      <c r="E2554" s="16"/>
      <c r="F2554" s="14"/>
      <c r="G2554" s="14"/>
      <c r="H2554" s="14"/>
      <c r="I2554" s="15"/>
      <c r="J2554" s="77"/>
      <c r="K2554" s="92"/>
    </row>
    <row r="2555" spans="1:11" ht="12.75" x14ac:dyDescent="0.2">
      <c r="A2555" s="14"/>
      <c r="B2555" s="14"/>
      <c r="C2555" s="14"/>
      <c r="D2555" s="16"/>
      <c r="E2555" s="16"/>
      <c r="F2555" s="14"/>
      <c r="G2555" s="14"/>
      <c r="H2555" s="14"/>
      <c r="I2555" s="15"/>
      <c r="J2555" s="77"/>
      <c r="K2555" s="92"/>
    </row>
    <row r="2556" spans="1:11" ht="12.75" x14ac:dyDescent="0.2">
      <c r="A2556" s="14"/>
      <c r="B2556" s="14"/>
      <c r="C2556" s="14"/>
      <c r="D2556" s="16"/>
      <c r="E2556" s="16"/>
      <c r="F2556" s="14"/>
      <c r="G2556" s="14"/>
      <c r="H2556" s="14"/>
      <c r="I2556" s="15"/>
      <c r="J2556" s="77"/>
      <c r="K2556" s="92"/>
    </row>
    <row r="2557" spans="1:11" ht="12.75" x14ac:dyDescent="0.2">
      <c r="A2557" s="14"/>
      <c r="B2557" s="14"/>
      <c r="C2557" s="14"/>
      <c r="D2557" s="16"/>
      <c r="E2557" s="16"/>
      <c r="F2557" s="14"/>
      <c r="G2557" s="14"/>
      <c r="H2557" s="14"/>
      <c r="I2557" s="15"/>
      <c r="J2557" s="77"/>
      <c r="K2557" s="92"/>
    </row>
    <row r="2558" spans="1:11" ht="12.75" x14ac:dyDescent="0.2">
      <c r="A2558" s="14"/>
      <c r="B2558" s="14"/>
      <c r="C2558" s="14"/>
      <c r="D2558" s="16"/>
      <c r="E2558" s="16"/>
      <c r="F2558" s="14"/>
      <c r="G2558" s="14"/>
      <c r="H2558" s="14"/>
      <c r="I2558" s="15"/>
      <c r="J2558" s="77"/>
      <c r="K2558" s="92"/>
    </row>
    <row r="2559" spans="1:11" ht="12.75" x14ac:dyDescent="0.2">
      <c r="A2559" s="14"/>
      <c r="B2559" s="14"/>
      <c r="C2559" s="14"/>
      <c r="D2559" s="16"/>
      <c r="E2559" s="16"/>
      <c r="F2559" s="14"/>
      <c r="G2559" s="14"/>
      <c r="H2559" s="14"/>
      <c r="I2559" s="15"/>
      <c r="J2559" s="77"/>
      <c r="K2559" s="92"/>
    </row>
    <row r="2560" spans="1:11" ht="12.75" x14ac:dyDescent="0.2">
      <c r="A2560" s="14"/>
      <c r="B2560" s="14"/>
      <c r="C2560" s="14"/>
      <c r="D2560" s="16"/>
      <c r="E2560" s="16"/>
      <c r="F2560" s="14"/>
      <c r="G2560" s="14"/>
      <c r="H2560" s="14"/>
      <c r="I2560" s="15"/>
      <c r="J2560" s="77"/>
      <c r="K2560" s="92"/>
    </row>
    <row r="2561" spans="1:11" ht="12.75" x14ac:dyDescent="0.2">
      <c r="A2561" s="14"/>
      <c r="B2561" s="14"/>
      <c r="C2561" s="14"/>
      <c r="D2561" s="16"/>
      <c r="E2561" s="16"/>
      <c r="F2561" s="14"/>
      <c r="G2561" s="14"/>
      <c r="H2561" s="14"/>
      <c r="I2561" s="15"/>
      <c r="J2561" s="77"/>
      <c r="K2561" s="92"/>
    </row>
    <row r="2562" spans="1:11" ht="12.75" x14ac:dyDescent="0.2">
      <c r="A2562" s="14"/>
      <c r="B2562" s="14"/>
      <c r="C2562" s="14"/>
      <c r="D2562" s="16"/>
      <c r="E2562" s="16"/>
      <c r="F2562" s="14"/>
      <c r="G2562" s="14"/>
      <c r="H2562" s="14"/>
      <c r="I2562" s="15"/>
      <c r="J2562" s="77"/>
      <c r="K2562" s="92"/>
    </row>
    <row r="2563" spans="1:11" ht="12.75" x14ac:dyDescent="0.2">
      <c r="A2563" s="14"/>
      <c r="B2563" s="14"/>
      <c r="C2563" s="14"/>
      <c r="D2563" s="16"/>
      <c r="E2563" s="16"/>
      <c r="F2563" s="14"/>
      <c r="G2563" s="14"/>
      <c r="H2563" s="14"/>
      <c r="I2563" s="15"/>
      <c r="J2563" s="77"/>
      <c r="K2563" s="92"/>
    </row>
    <row r="2564" spans="1:11" ht="12.75" x14ac:dyDescent="0.2">
      <c r="A2564" s="14"/>
      <c r="B2564" s="14"/>
      <c r="C2564" s="14"/>
      <c r="D2564" s="16"/>
      <c r="E2564" s="16"/>
      <c r="F2564" s="14"/>
      <c r="G2564" s="14"/>
      <c r="H2564" s="14"/>
      <c r="I2564" s="15"/>
      <c r="J2564" s="77"/>
      <c r="K2564" s="92"/>
    </row>
    <row r="2565" spans="1:11" ht="12.75" x14ac:dyDescent="0.2">
      <c r="A2565" s="14"/>
      <c r="B2565" s="14"/>
      <c r="C2565" s="14"/>
      <c r="D2565" s="16"/>
      <c r="E2565" s="16"/>
      <c r="F2565" s="14"/>
      <c r="G2565" s="14"/>
      <c r="H2565" s="14"/>
      <c r="I2565" s="15"/>
      <c r="J2565" s="77"/>
      <c r="K2565" s="92"/>
    </row>
    <row r="2566" spans="1:11" ht="12.75" x14ac:dyDescent="0.2">
      <c r="A2566" s="14"/>
      <c r="B2566" s="14"/>
      <c r="C2566" s="14"/>
      <c r="D2566" s="16"/>
      <c r="E2566" s="16"/>
      <c r="F2566" s="14"/>
      <c r="G2566" s="14"/>
      <c r="H2566" s="14"/>
      <c r="I2566" s="15"/>
      <c r="J2566" s="77"/>
      <c r="K2566" s="92"/>
    </row>
    <row r="2567" spans="1:11" ht="12.75" x14ac:dyDescent="0.2">
      <c r="A2567" s="14"/>
      <c r="B2567" s="14"/>
      <c r="C2567" s="14"/>
      <c r="D2567" s="16"/>
      <c r="E2567" s="16"/>
      <c r="F2567" s="14"/>
      <c r="G2567" s="14"/>
      <c r="H2567" s="14"/>
      <c r="I2567" s="15"/>
      <c r="J2567" s="77"/>
      <c r="K2567" s="92"/>
    </row>
    <row r="2568" spans="1:11" ht="12.75" x14ac:dyDescent="0.2">
      <c r="A2568" s="14"/>
      <c r="B2568" s="14"/>
      <c r="C2568" s="14"/>
      <c r="D2568" s="16"/>
      <c r="E2568" s="16"/>
      <c r="F2568" s="14"/>
      <c r="G2568" s="14"/>
      <c r="H2568" s="14"/>
      <c r="I2568" s="15"/>
      <c r="J2568" s="77"/>
      <c r="K2568" s="92"/>
    </row>
    <row r="2569" spans="1:11" ht="12.75" x14ac:dyDescent="0.2">
      <c r="A2569" s="14"/>
      <c r="B2569" s="14"/>
      <c r="C2569" s="14"/>
      <c r="D2569" s="16"/>
      <c r="E2569" s="16"/>
      <c r="F2569" s="14"/>
      <c r="G2569" s="14"/>
      <c r="H2569" s="14"/>
      <c r="I2569" s="15"/>
      <c r="J2569" s="77"/>
      <c r="K2569" s="92"/>
    </row>
    <row r="2570" spans="1:11" ht="12.75" x14ac:dyDescent="0.2">
      <c r="A2570" s="14"/>
      <c r="B2570" s="14"/>
      <c r="C2570" s="14"/>
      <c r="D2570" s="16"/>
      <c r="E2570" s="16"/>
      <c r="F2570" s="14"/>
      <c r="G2570" s="14"/>
      <c r="H2570" s="14"/>
      <c r="I2570" s="15"/>
      <c r="J2570" s="77"/>
      <c r="K2570" s="92"/>
    </row>
    <row r="2571" spans="1:11" ht="12.75" x14ac:dyDescent="0.2">
      <c r="A2571" s="14"/>
      <c r="B2571" s="14"/>
      <c r="C2571" s="14"/>
      <c r="D2571" s="16"/>
      <c r="E2571" s="16"/>
      <c r="F2571" s="14"/>
      <c r="G2571" s="14"/>
      <c r="H2571" s="14"/>
      <c r="I2571" s="15"/>
      <c r="J2571" s="77"/>
      <c r="K2571" s="92"/>
    </row>
    <row r="2572" spans="1:11" ht="12.75" x14ac:dyDescent="0.2">
      <c r="A2572" s="14"/>
      <c r="B2572" s="14"/>
      <c r="C2572" s="14"/>
      <c r="D2572" s="16"/>
      <c r="E2572" s="16"/>
      <c r="F2572" s="14"/>
      <c r="G2572" s="14"/>
      <c r="H2572" s="14"/>
      <c r="I2572" s="15"/>
      <c r="J2572" s="77"/>
      <c r="K2572" s="92"/>
    </row>
    <row r="2573" spans="1:11" ht="12.75" x14ac:dyDescent="0.2">
      <c r="A2573" s="14"/>
      <c r="B2573" s="14"/>
      <c r="C2573" s="14"/>
      <c r="D2573" s="16"/>
      <c r="E2573" s="16"/>
      <c r="F2573" s="14"/>
      <c r="G2573" s="14"/>
      <c r="H2573" s="14"/>
      <c r="I2573" s="15"/>
      <c r="J2573" s="77"/>
      <c r="K2573" s="92"/>
    </row>
    <row r="2574" spans="1:11" ht="12.75" x14ac:dyDescent="0.2">
      <c r="A2574" s="14"/>
      <c r="B2574" s="14"/>
      <c r="C2574" s="14"/>
      <c r="D2574" s="16"/>
      <c r="E2574" s="16"/>
      <c r="F2574" s="14"/>
      <c r="G2574" s="14"/>
      <c r="H2574" s="14"/>
      <c r="I2574" s="15"/>
      <c r="J2574" s="77"/>
      <c r="K2574" s="92"/>
    </row>
    <row r="2575" spans="1:11" ht="12.75" x14ac:dyDescent="0.2">
      <c r="A2575" s="14"/>
      <c r="B2575" s="14"/>
      <c r="C2575" s="14"/>
      <c r="D2575" s="16"/>
      <c r="E2575" s="16"/>
      <c r="F2575" s="14"/>
      <c r="G2575" s="14"/>
      <c r="H2575" s="14"/>
      <c r="I2575" s="15"/>
      <c r="J2575" s="77"/>
      <c r="K2575" s="92"/>
    </row>
    <row r="2576" spans="1:11" ht="12.75" x14ac:dyDescent="0.2">
      <c r="A2576" s="14"/>
      <c r="B2576" s="14"/>
      <c r="C2576" s="14"/>
      <c r="D2576" s="16"/>
      <c r="E2576" s="16"/>
      <c r="F2576" s="14"/>
      <c r="G2576" s="14"/>
      <c r="H2576" s="14"/>
      <c r="I2576" s="15"/>
      <c r="J2576" s="77"/>
      <c r="K2576" s="92"/>
    </row>
    <row r="2577" spans="1:11" ht="12.75" x14ac:dyDescent="0.2">
      <c r="A2577" s="14"/>
      <c r="B2577" s="14"/>
      <c r="C2577" s="14"/>
      <c r="D2577" s="16"/>
      <c r="E2577" s="16"/>
      <c r="F2577" s="14"/>
      <c r="G2577" s="14"/>
      <c r="H2577" s="14"/>
      <c r="I2577" s="15"/>
      <c r="J2577" s="77"/>
      <c r="K2577" s="92"/>
    </row>
    <row r="2578" spans="1:11" ht="12.75" x14ac:dyDescent="0.2">
      <c r="A2578" s="14"/>
      <c r="B2578" s="14"/>
      <c r="C2578" s="14"/>
      <c r="D2578" s="16"/>
      <c r="E2578" s="16"/>
      <c r="F2578" s="14"/>
      <c r="G2578" s="14"/>
      <c r="H2578" s="14"/>
      <c r="I2578" s="15"/>
      <c r="J2578" s="77"/>
      <c r="K2578" s="92"/>
    </row>
    <row r="2579" spans="1:11" ht="12.75" x14ac:dyDescent="0.2">
      <c r="A2579" s="14"/>
      <c r="B2579" s="14"/>
      <c r="C2579" s="14"/>
      <c r="D2579" s="16"/>
      <c r="E2579" s="16"/>
      <c r="F2579" s="14"/>
      <c r="G2579" s="14"/>
      <c r="H2579" s="14"/>
      <c r="I2579" s="15"/>
      <c r="J2579" s="77"/>
      <c r="K2579" s="92"/>
    </row>
    <row r="2580" spans="1:11" ht="12.75" x14ac:dyDescent="0.2">
      <c r="A2580" s="14"/>
      <c r="B2580" s="14"/>
      <c r="C2580" s="14"/>
      <c r="D2580" s="16"/>
      <c r="E2580" s="16"/>
      <c r="F2580" s="14"/>
      <c r="G2580" s="14"/>
      <c r="H2580" s="14"/>
      <c r="I2580" s="15"/>
      <c r="J2580" s="77"/>
      <c r="K2580" s="92"/>
    </row>
    <row r="2581" spans="1:11" ht="12.75" x14ac:dyDescent="0.2">
      <c r="A2581" s="14"/>
      <c r="B2581" s="14"/>
      <c r="C2581" s="14"/>
      <c r="D2581" s="16"/>
      <c r="E2581" s="16"/>
      <c r="F2581" s="14"/>
      <c r="G2581" s="14"/>
      <c r="H2581" s="14"/>
      <c r="I2581" s="15"/>
      <c r="J2581" s="77"/>
      <c r="K2581" s="92"/>
    </row>
    <row r="2582" spans="1:11" ht="12.75" x14ac:dyDescent="0.2">
      <c r="A2582" s="14"/>
      <c r="B2582" s="14"/>
      <c r="C2582" s="14"/>
      <c r="D2582" s="16"/>
      <c r="E2582" s="16"/>
      <c r="F2582" s="14"/>
      <c r="G2582" s="14"/>
      <c r="H2582" s="14"/>
      <c r="I2582" s="15"/>
      <c r="J2582" s="77"/>
      <c r="K2582" s="92"/>
    </row>
    <row r="2583" spans="1:11" ht="12.75" x14ac:dyDescent="0.2">
      <c r="A2583" s="14"/>
      <c r="B2583" s="14"/>
      <c r="C2583" s="14"/>
      <c r="D2583" s="16"/>
      <c r="E2583" s="16"/>
      <c r="F2583" s="14"/>
      <c r="G2583" s="14"/>
      <c r="H2583" s="14"/>
      <c r="I2583" s="15"/>
      <c r="J2583" s="77"/>
      <c r="K2583" s="92"/>
    </row>
    <row r="2584" spans="1:11" ht="12.75" x14ac:dyDescent="0.2">
      <c r="A2584" s="14"/>
      <c r="B2584" s="14"/>
      <c r="C2584" s="14"/>
      <c r="D2584" s="16"/>
      <c r="E2584" s="16"/>
      <c r="F2584" s="14"/>
      <c r="G2584" s="14"/>
      <c r="H2584" s="14"/>
      <c r="I2584" s="15"/>
      <c r="J2584" s="77"/>
      <c r="K2584" s="92"/>
    </row>
    <row r="2585" spans="1:11" ht="12.75" x14ac:dyDescent="0.2">
      <c r="A2585" s="14"/>
      <c r="B2585" s="14"/>
      <c r="C2585" s="14"/>
      <c r="D2585" s="16"/>
      <c r="E2585" s="16"/>
      <c r="F2585" s="14"/>
      <c r="G2585" s="14"/>
      <c r="H2585" s="14"/>
      <c r="I2585" s="15"/>
      <c r="J2585" s="77"/>
      <c r="K2585" s="92"/>
    </row>
    <row r="2586" spans="1:11" ht="12.75" x14ac:dyDescent="0.2">
      <c r="A2586" s="14"/>
      <c r="B2586" s="14"/>
      <c r="C2586" s="14"/>
      <c r="D2586" s="16"/>
      <c r="E2586" s="16"/>
      <c r="F2586" s="14"/>
      <c r="G2586" s="14"/>
      <c r="H2586" s="14"/>
      <c r="I2586" s="15"/>
      <c r="J2586" s="77"/>
      <c r="K2586" s="92"/>
    </row>
    <row r="2587" spans="1:11" ht="12.75" x14ac:dyDescent="0.2">
      <c r="A2587" s="14"/>
      <c r="B2587" s="14"/>
      <c r="C2587" s="14"/>
      <c r="D2587" s="16"/>
      <c r="E2587" s="16"/>
      <c r="F2587" s="14"/>
      <c r="G2587" s="14"/>
      <c r="H2587" s="14"/>
      <c r="I2587" s="15"/>
      <c r="J2587" s="77"/>
      <c r="K2587" s="92"/>
    </row>
    <row r="2588" spans="1:11" ht="12.75" x14ac:dyDescent="0.2">
      <c r="A2588" s="14"/>
      <c r="B2588" s="14"/>
      <c r="C2588" s="14"/>
      <c r="D2588" s="16"/>
      <c r="E2588" s="16"/>
      <c r="F2588" s="14"/>
      <c r="G2588" s="14"/>
      <c r="H2588" s="14"/>
      <c r="I2588" s="15"/>
      <c r="J2588" s="77"/>
      <c r="K2588" s="92"/>
    </row>
    <row r="2589" spans="1:11" ht="12.75" x14ac:dyDescent="0.2">
      <c r="A2589" s="14"/>
      <c r="B2589" s="14"/>
      <c r="C2589" s="14"/>
      <c r="D2589" s="16"/>
      <c r="E2589" s="16"/>
      <c r="F2589" s="14"/>
      <c r="G2589" s="14"/>
      <c r="H2589" s="14"/>
      <c r="I2589" s="15"/>
      <c r="J2589" s="77"/>
      <c r="K2589" s="92"/>
    </row>
    <row r="2590" spans="1:11" ht="12.75" x14ac:dyDescent="0.2">
      <c r="A2590" s="14"/>
      <c r="B2590" s="14"/>
      <c r="C2590" s="14"/>
      <c r="D2590" s="16"/>
      <c r="E2590" s="16"/>
      <c r="F2590" s="14"/>
      <c r="G2590" s="14"/>
      <c r="H2590" s="14"/>
      <c r="I2590" s="15"/>
      <c r="J2590" s="77"/>
      <c r="K2590" s="92"/>
    </row>
    <row r="2591" spans="1:11" ht="12.75" x14ac:dyDescent="0.2">
      <c r="A2591" s="14"/>
      <c r="B2591" s="14"/>
      <c r="C2591" s="14"/>
      <c r="D2591" s="16"/>
      <c r="E2591" s="16"/>
      <c r="F2591" s="14"/>
      <c r="G2591" s="14"/>
      <c r="H2591" s="14"/>
      <c r="I2591" s="15"/>
      <c r="J2591" s="77"/>
      <c r="K2591" s="92"/>
    </row>
    <row r="2592" spans="1:11" ht="12.75" x14ac:dyDescent="0.2">
      <c r="A2592" s="14"/>
      <c r="B2592" s="14"/>
      <c r="C2592" s="14"/>
      <c r="D2592" s="16"/>
      <c r="E2592" s="16"/>
      <c r="F2592" s="14"/>
      <c r="G2592" s="14"/>
      <c r="H2592" s="14"/>
      <c r="I2592" s="15"/>
      <c r="J2592" s="77"/>
      <c r="K2592" s="92"/>
    </row>
    <row r="2593" spans="1:11" ht="12.75" x14ac:dyDescent="0.2">
      <c r="A2593" s="14"/>
      <c r="B2593" s="14"/>
      <c r="C2593" s="14"/>
      <c r="D2593" s="16"/>
      <c r="E2593" s="16"/>
      <c r="F2593" s="14"/>
      <c r="G2593" s="14"/>
      <c r="H2593" s="14"/>
      <c r="I2593" s="15"/>
      <c r="J2593" s="77"/>
      <c r="K2593" s="92"/>
    </row>
    <row r="2594" spans="1:11" ht="12.75" x14ac:dyDescent="0.2">
      <c r="A2594" s="14"/>
      <c r="B2594" s="14"/>
      <c r="C2594" s="14"/>
      <c r="D2594" s="16"/>
      <c r="E2594" s="16"/>
      <c r="F2594" s="14"/>
      <c r="G2594" s="14"/>
      <c r="H2594" s="14"/>
      <c r="I2594" s="15"/>
      <c r="J2594" s="77"/>
      <c r="K2594" s="92"/>
    </row>
    <row r="2595" spans="1:11" ht="12.75" x14ac:dyDescent="0.2">
      <c r="A2595" s="14"/>
      <c r="B2595" s="14"/>
      <c r="C2595" s="14"/>
      <c r="D2595" s="16"/>
      <c r="E2595" s="16"/>
      <c r="F2595" s="14"/>
      <c r="G2595" s="14"/>
      <c r="H2595" s="14"/>
      <c r="I2595" s="15"/>
      <c r="J2595" s="77"/>
      <c r="K2595" s="92"/>
    </row>
    <row r="2596" spans="1:11" ht="12.75" x14ac:dyDescent="0.2">
      <c r="A2596" s="14"/>
      <c r="B2596" s="14"/>
      <c r="C2596" s="14"/>
      <c r="D2596" s="16"/>
      <c r="E2596" s="16"/>
      <c r="F2596" s="14"/>
      <c r="G2596" s="14"/>
      <c r="H2596" s="14"/>
      <c r="I2596" s="15"/>
      <c r="J2596" s="77"/>
      <c r="K2596" s="92"/>
    </row>
    <row r="2597" spans="1:11" ht="12.75" x14ac:dyDescent="0.2">
      <c r="A2597" s="14"/>
      <c r="B2597" s="14"/>
      <c r="C2597" s="14"/>
      <c r="D2597" s="16"/>
      <c r="E2597" s="16"/>
      <c r="F2597" s="14"/>
      <c r="G2597" s="14"/>
      <c r="H2597" s="14"/>
      <c r="I2597" s="15"/>
      <c r="J2597" s="77"/>
      <c r="K2597" s="92"/>
    </row>
    <row r="2598" spans="1:11" ht="12.75" x14ac:dyDescent="0.2">
      <c r="A2598" s="14"/>
      <c r="B2598" s="14"/>
      <c r="C2598" s="14"/>
      <c r="D2598" s="16"/>
      <c r="E2598" s="16"/>
      <c r="F2598" s="14"/>
      <c r="G2598" s="14"/>
      <c r="H2598" s="14"/>
      <c r="I2598" s="15"/>
      <c r="J2598" s="77"/>
      <c r="K2598" s="92"/>
    </row>
    <row r="2599" spans="1:11" ht="12.75" x14ac:dyDescent="0.2">
      <c r="A2599" s="14"/>
      <c r="B2599" s="14"/>
      <c r="C2599" s="14"/>
      <c r="D2599" s="16"/>
      <c r="E2599" s="16"/>
      <c r="F2599" s="14"/>
      <c r="G2599" s="14"/>
      <c r="H2599" s="14"/>
      <c r="I2599" s="15"/>
      <c r="J2599" s="77"/>
      <c r="K2599" s="92"/>
    </row>
    <row r="2600" spans="1:11" ht="12.75" x14ac:dyDescent="0.2">
      <c r="A2600" s="14"/>
      <c r="B2600" s="14"/>
      <c r="C2600" s="14"/>
      <c r="D2600" s="16"/>
      <c r="E2600" s="16"/>
      <c r="F2600" s="14"/>
      <c r="G2600" s="14"/>
      <c r="H2600" s="14"/>
      <c r="I2600" s="15"/>
      <c r="J2600" s="77"/>
      <c r="K2600" s="92"/>
    </row>
    <row r="2601" spans="1:11" ht="12.75" x14ac:dyDescent="0.2">
      <c r="A2601" s="14"/>
      <c r="B2601" s="14"/>
      <c r="C2601" s="14"/>
      <c r="D2601" s="16"/>
      <c r="E2601" s="16"/>
      <c r="F2601" s="14"/>
      <c r="G2601" s="14"/>
      <c r="H2601" s="14"/>
      <c r="I2601" s="15"/>
      <c r="J2601" s="77"/>
      <c r="K2601" s="92"/>
    </row>
    <row r="2602" spans="1:11" ht="12.75" x14ac:dyDescent="0.2">
      <c r="A2602" s="14"/>
      <c r="B2602" s="14"/>
      <c r="C2602" s="14"/>
      <c r="D2602" s="16"/>
      <c r="E2602" s="16"/>
      <c r="F2602" s="14"/>
      <c r="G2602" s="14"/>
      <c r="H2602" s="14"/>
      <c r="I2602" s="15"/>
      <c r="J2602" s="77"/>
      <c r="K2602" s="92"/>
    </row>
    <row r="2603" spans="1:11" ht="12.75" x14ac:dyDescent="0.2">
      <c r="A2603" s="14"/>
      <c r="B2603" s="14"/>
      <c r="C2603" s="14"/>
      <c r="D2603" s="16"/>
      <c r="E2603" s="16"/>
      <c r="F2603" s="14"/>
      <c r="G2603" s="14"/>
      <c r="H2603" s="14"/>
      <c r="I2603" s="15"/>
      <c r="J2603" s="77"/>
      <c r="K2603" s="92"/>
    </row>
    <row r="2604" spans="1:11" ht="12.75" x14ac:dyDescent="0.2">
      <c r="A2604" s="14"/>
      <c r="B2604" s="14"/>
      <c r="C2604" s="14"/>
      <c r="D2604" s="16"/>
      <c r="E2604" s="16"/>
      <c r="F2604" s="14"/>
      <c r="G2604" s="14"/>
      <c r="H2604" s="14"/>
      <c r="I2604" s="15"/>
      <c r="J2604" s="77"/>
      <c r="K2604" s="92"/>
    </row>
    <row r="2605" spans="1:11" ht="12.75" x14ac:dyDescent="0.2">
      <c r="A2605" s="14"/>
      <c r="B2605" s="14"/>
      <c r="C2605" s="14"/>
      <c r="D2605" s="16"/>
      <c r="E2605" s="16"/>
      <c r="F2605" s="14"/>
      <c r="G2605" s="14"/>
      <c r="H2605" s="14"/>
      <c r="I2605" s="15"/>
      <c r="J2605" s="77"/>
      <c r="K2605" s="92"/>
    </row>
    <row r="2606" spans="1:11" ht="12.75" x14ac:dyDescent="0.2">
      <c r="A2606" s="14"/>
      <c r="B2606" s="14"/>
      <c r="C2606" s="14"/>
      <c r="D2606" s="16"/>
      <c r="E2606" s="16"/>
      <c r="F2606" s="14"/>
      <c r="G2606" s="14"/>
      <c r="H2606" s="14"/>
      <c r="I2606" s="15"/>
      <c r="J2606" s="77"/>
      <c r="K2606" s="92"/>
    </row>
    <row r="2607" spans="1:11" ht="12.75" x14ac:dyDescent="0.2">
      <c r="A2607" s="14"/>
      <c r="B2607" s="14"/>
      <c r="C2607" s="14"/>
      <c r="D2607" s="16"/>
      <c r="E2607" s="16"/>
      <c r="F2607" s="14"/>
      <c r="G2607" s="14"/>
      <c r="H2607" s="14"/>
      <c r="I2607" s="15"/>
      <c r="J2607" s="77"/>
      <c r="K2607" s="92"/>
    </row>
    <row r="2608" spans="1:11" ht="12.75" x14ac:dyDescent="0.2">
      <c r="A2608" s="14"/>
      <c r="B2608" s="14"/>
      <c r="C2608" s="14"/>
      <c r="D2608" s="16"/>
      <c r="E2608" s="16"/>
      <c r="F2608" s="14"/>
      <c r="G2608" s="14"/>
      <c r="H2608" s="14"/>
      <c r="I2608" s="15"/>
      <c r="J2608" s="77"/>
      <c r="K2608" s="92"/>
    </row>
    <row r="2609" spans="1:11" ht="12.75" x14ac:dyDescent="0.2">
      <c r="A2609" s="14"/>
      <c r="B2609" s="14"/>
      <c r="C2609" s="14"/>
      <c r="D2609" s="16"/>
      <c r="E2609" s="16"/>
      <c r="F2609" s="14"/>
      <c r="G2609" s="14"/>
      <c r="H2609" s="14"/>
      <c r="I2609" s="15"/>
      <c r="J2609" s="77"/>
      <c r="K2609" s="92"/>
    </row>
    <row r="2610" spans="1:11" ht="12.75" x14ac:dyDescent="0.2">
      <c r="A2610" s="14"/>
      <c r="B2610" s="14"/>
      <c r="C2610" s="14"/>
      <c r="D2610" s="16"/>
      <c r="E2610" s="16"/>
      <c r="F2610" s="14"/>
      <c r="G2610" s="14"/>
      <c r="H2610" s="14"/>
      <c r="I2610" s="15"/>
      <c r="J2610" s="77"/>
      <c r="K2610" s="92"/>
    </row>
    <row r="2611" spans="1:11" ht="12.75" x14ac:dyDescent="0.2">
      <c r="A2611" s="14"/>
      <c r="B2611" s="14"/>
      <c r="C2611" s="14"/>
      <c r="D2611" s="16"/>
      <c r="E2611" s="16"/>
      <c r="F2611" s="14"/>
      <c r="G2611" s="14"/>
      <c r="H2611" s="14"/>
      <c r="I2611" s="15"/>
      <c r="J2611" s="77"/>
      <c r="K2611" s="92"/>
    </row>
    <row r="2612" spans="1:11" ht="12.75" x14ac:dyDescent="0.2">
      <c r="A2612" s="14"/>
      <c r="B2612" s="14"/>
      <c r="C2612" s="14"/>
      <c r="D2612" s="16"/>
      <c r="E2612" s="16"/>
      <c r="F2612" s="14"/>
      <c r="G2612" s="14"/>
      <c r="H2612" s="14"/>
      <c r="I2612" s="15"/>
      <c r="J2612" s="77"/>
      <c r="K2612" s="92"/>
    </row>
    <row r="2613" spans="1:11" ht="12.75" x14ac:dyDescent="0.2">
      <c r="A2613" s="14"/>
      <c r="B2613" s="14"/>
      <c r="C2613" s="14"/>
      <c r="D2613" s="16"/>
      <c r="E2613" s="16"/>
      <c r="F2613" s="14"/>
      <c r="G2613" s="14"/>
      <c r="H2613" s="14"/>
      <c r="I2613" s="15"/>
      <c r="J2613" s="77"/>
      <c r="K2613" s="92"/>
    </row>
    <row r="2614" spans="1:11" ht="12.75" x14ac:dyDescent="0.2">
      <c r="A2614" s="14"/>
      <c r="B2614" s="14"/>
      <c r="C2614" s="14"/>
      <c r="D2614" s="16"/>
      <c r="E2614" s="16"/>
      <c r="F2614" s="14"/>
      <c r="G2614" s="14"/>
      <c r="H2614" s="14"/>
      <c r="I2614" s="15"/>
      <c r="J2614" s="77"/>
      <c r="K2614" s="92"/>
    </row>
    <row r="2615" spans="1:11" ht="12.75" x14ac:dyDescent="0.2">
      <c r="A2615" s="14"/>
      <c r="B2615" s="14"/>
      <c r="C2615" s="14"/>
      <c r="D2615" s="16"/>
      <c r="E2615" s="16"/>
      <c r="F2615" s="14"/>
      <c r="G2615" s="14"/>
      <c r="H2615" s="14"/>
      <c r="I2615" s="15"/>
      <c r="J2615" s="77"/>
      <c r="K2615" s="92"/>
    </row>
    <row r="2616" spans="1:11" ht="12.75" x14ac:dyDescent="0.2">
      <c r="A2616" s="14"/>
      <c r="B2616" s="14"/>
      <c r="C2616" s="14"/>
      <c r="D2616" s="16"/>
      <c r="E2616" s="16"/>
      <c r="F2616" s="14"/>
      <c r="G2616" s="14"/>
      <c r="H2616" s="14"/>
      <c r="I2616" s="15"/>
      <c r="J2616" s="77"/>
      <c r="K2616" s="92"/>
    </row>
    <row r="2617" spans="1:11" ht="12.75" x14ac:dyDescent="0.2">
      <c r="A2617" s="14"/>
      <c r="B2617" s="14"/>
      <c r="C2617" s="14"/>
      <c r="D2617" s="16"/>
      <c r="E2617" s="16"/>
      <c r="F2617" s="14"/>
      <c r="G2617" s="14"/>
      <c r="H2617" s="14"/>
      <c r="I2617" s="15"/>
      <c r="J2617" s="77"/>
      <c r="K2617" s="92"/>
    </row>
    <row r="2618" spans="1:11" ht="12.75" x14ac:dyDescent="0.2">
      <c r="A2618" s="14"/>
      <c r="B2618" s="14"/>
      <c r="C2618" s="14"/>
      <c r="D2618" s="16"/>
      <c r="E2618" s="16"/>
      <c r="F2618" s="14"/>
      <c r="G2618" s="14"/>
      <c r="H2618" s="14"/>
      <c r="I2618" s="15"/>
      <c r="J2618" s="77"/>
      <c r="K2618" s="92"/>
    </row>
    <row r="2619" spans="1:11" ht="12.75" x14ac:dyDescent="0.2">
      <c r="A2619" s="14"/>
      <c r="B2619" s="14"/>
      <c r="C2619" s="14"/>
      <c r="D2619" s="16"/>
      <c r="E2619" s="16"/>
      <c r="F2619" s="14"/>
      <c r="G2619" s="14"/>
      <c r="H2619" s="14"/>
      <c r="I2619" s="15"/>
      <c r="J2619" s="77"/>
      <c r="K2619" s="92"/>
    </row>
    <row r="2620" spans="1:11" ht="12.75" x14ac:dyDescent="0.2">
      <c r="A2620" s="14"/>
      <c r="B2620" s="14"/>
      <c r="C2620" s="14"/>
      <c r="D2620" s="16"/>
      <c r="E2620" s="16"/>
      <c r="F2620" s="14"/>
      <c r="G2620" s="14"/>
      <c r="H2620" s="14"/>
      <c r="I2620" s="15"/>
      <c r="J2620" s="77"/>
      <c r="K2620" s="92"/>
    </row>
    <row r="2621" spans="1:11" ht="12.75" x14ac:dyDescent="0.2">
      <c r="A2621" s="14"/>
      <c r="B2621" s="14"/>
      <c r="C2621" s="14"/>
      <c r="D2621" s="16"/>
      <c r="E2621" s="16"/>
      <c r="F2621" s="14"/>
      <c r="G2621" s="14"/>
      <c r="H2621" s="14"/>
      <c r="I2621" s="15"/>
      <c r="J2621" s="77"/>
      <c r="K2621" s="92"/>
    </row>
    <row r="2622" spans="1:11" ht="12.75" x14ac:dyDescent="0.2">
      <c r="A2622" s="14"/>
      <c r="B2622" s="14"/>
      <c r="C2622" s="14"/>
      <c r="D2622" s="16"/>
      <c r="E2622" s="16"/>
      <c r="F2622" s="14"/>
      <c r="G2622" s="14"/>
      <c r="H2622" s="14"/>
      <c r="I2622" s="15"/>
      <c r="J2622" s="77"/>
      <c r="K2622" s="92"/>
    </row>
    <row r="2623" spans="1:11" ht="12.75" x14ac:dyDescent="0.2">
      <c r="A2623" s="14"/>
      <c r="B2623" s="14"/>
      <c r="C2623" s="14"/>
      <c r="D2623" s="16"/>
      <c r="E2623" s="16"/>
      <c r="F2623" s="14"/>
      <c r="G2623" s="14"/>
      <c r="H2623" s="14"/>
      <c r="I2623" s="15"/>
      <c r="J2623" s="77"/>
      <c r="K2623" s="92"/>
    </row>
    <row r="2624" spans="1:11" ht="12.75" x14ac:dyDescent="0.2">
      <c r="A2624" s="14"/>
      <c r="B2624" s="14"/>
      <c r="C2624" s="14"/>
      <c r="D2624" s="16"/>
      <c r="E2624" s="16"/>
      <c r="F2624" s="14"/>
      <c r="G2624" s="14"/>
      <c r="H2624" s="14"/>
      <c r="I2624" s="15"/>
      <c r="J2624" s="77"/>
      <c r="K2624" s="92"/>
    </row>
    <row r="2625" spans="1:11" ht="12.75" x14ac:dyDescent="0.2">
      <c r="A2625" s="14"/>
      <c r="B2625" s="14"/>
      <c r="C2625" s="14"/>
      <c r="D2625" s="16"/>
      <c r="E2625" s="16"/>
      <c r="F2625" s="14"/>
      <c r="G2625" s="14"/>
      <c r="H2625" s="14"/>
      <c r="I2625" s="15"/>
      <c r="J2625" s="77"/>
      <c r="K2625" s="92"/>
    </row>
    <row r="2626" spans="1:11" ht="12.75" x14ac:dyDescent="0.2">
      <c r="A2626" s="14"/>
      <c r="B2626" s="14"/>
      <c r="C2626" s="14"/>
      <c r="D2626" s="16"/>
      <c r="E2626" s="16"/>
      <c r="F2626" s="14"/>
      <c r="G2626" s="14"/>
      <c r="H2626" s="14"/>
      <c r="I2626" s="15"/>
      <c r="J2626" s="77"/>
      <c r="K2626" s="92"/>
    </row>
    <row r="2627" spans="1:11" ht="12.75" x14ac:dyDescent="0.2">
      <c r="A2627" s="14"/>
      <c r="B2627" s="14"/>
      <c r="C2627" s="14"/>
      <c r="D2627" s="16"/>
      <c r="E2627" s="16"/>
      <c r="F2627" s="14"/>
      <c r="G2627" s="14"/>
      <c r="H2627" s="14"/>
      <c r="I2627" s="15"/>
      <c r="J2627" s="77"/>
      <c r="K2627" s="92"/>
    </row>
    <row r="2628" spans="1:11" ht="12.75" x14ac:dyDescent="0.2">
      <c r="A2628" s="14"/>
      <c r="B2628" s="14"/>
      <c r="C2628" s="14"/>
      <c r="D2628" s="16"/>
      <c r="E2628" s="16"/>
      <c r="F2628" s="14"/>
      <c r="G2628" s="14"/>
      <c r="H2628" s="14"/>
      <c r="I2628" s="15"/>
      <c r="J2628" s="77"/>
      <c r="K2628" s="92"/>
    </row>
    <row r="2629" spans="1:11" ht="12.75" x14ac:dyDescent="0.2">
      <c r="A2629" s="14"/>
      <c r="B2629" s="14"/>
      <c r="C2629" s="14"/>
      <c r="D2629" s="16"/>
      <c r="E2629" s="16"/>
      <c r="F2629" s="14"/>
      <c r="G2629" s="14"/>
      <c r="H2629" s="14"/>
      <c r="I2629" s="15"/>
      <c r="J2629" s="77"/>
      <c r="K2629" s="92"/>
    </row>
    <row r="2630" spans="1:11" ht="12.75" x14ac:dyDescent="0.2">
      <c r="A2630" s="14"/>
      <c r="B2630" s="14"/>
      <c r="C2630" s="14"/>
      <c r="D2630" s="16"/>
      <c r="E2630" s="16"/>
      <c r="F2630" s="14"/>
      <c r="G2630" s="14"/>
      <c r="H2630" s="14"/>
      <c r="I2630" s="15"/>
      <c r="J2630" s="77"/>
      <c r="K2630" s="92"/>
    </row>
    <row r="2631" spans="1:11" ht="12.75" x14ac:dyDescent="0.2">
      <c r="A2631" s="14"/>
      <c r="B2631" s="14"/>
      <c r="C2631" s="14"/>
      <c r="D2631" s="16"/>
      <c r="E2631" s="16"/>
      <c r="F2631" s="14"/>
      <c r="G2631" s="14"/>
      <c r="H2631" s="14"/>
      <c r="I2631" s="15"/>
      <c r="J2631" s="77"/>
      <c r="K2631" s="92"/>
    </row>
    <row r="2632" spans="1:11" ht="12.75" x14ac:dyDescent="0.2">
      <c r="A2632" s="14"/>
      <c r="B2632" s="14"/>
      <c r="C2632" s="14"/>
      <c r="D2632" s="16"/>
      <c r="E2632" s="16"/>
      <c r="F2632" s="14"/>
      <c r="G2632" s="14"/>
      <c r="H2632" s="14"/>
      <c r="I2632" s="15"/>
      <c r="J2632" s="77"/>
      <c r="K2632" s="92"/>
    </row>
    <row r="2633" spans="1:11" ht="12.75" x14ac:dyDescent="0.2">
      <c r="A2633" s="14"/>
      <c r="B2633" s="14"/>
      <c r="C2633" s="14"/>
      <c r="D2633" s="16"/>
      <c r="E2633" s="16"/>
      <c r="F2633" s="14"/>
      <c r="G2633" s="14"/>
      <c r="H2633" s="14"/>
      <c r="I2633" s="15"/>
      <c r="J2633" s="77"/>
      <c r="K2633" s="92"/>
    </row>
    <row r="2634" spans="1:11" ht="12.75" x14ac:dyDescent="0.2">
      <c r="A2634" s="14"/>
      <c r="B2634" s="14"/>
      <c r="C2634" s="14"/>
      <c r="D2634" s="16"/>
      <c r="E2634" s="16"/>
      <c r="F2634" s="14"/>
      <c r="G2634" s="14"/>
      <c r="H2634" s="14"/>
      <c r="I2634" s="15"/>
      <c r="J2634" s="77"/>
      <c r="K2634" s="92"/>
    </row>
    <row r="2635" spans="1:11" ht="12.75" x14ac:dyDescent="0.2">
      <c r="A2635" s="14"/>
      <c r="B2635" s="14"/>
      <c r="C2635" s="14"/>
      <c r="D2635" s="16"/>
      <c r="E2635" s="16"/>
      <c r="F2635" s="14"/>
      <c r="G2635" s="14"/>
      <c r="H2635" s="14"/>
      <c r="I2635" s="15"/>
      <c r="J2635" s="77"/>
      <c r="K2635" s="92"/>
    </row>
    <row r="2636" spans="1:11" ht="12.75" x14ac:dyDescent="0.2">
      <c r="A2636" s="14"/>
      <c r="B2636" s="14"/>
      <c r="C2636" s="14"/>
      <c r="D2636" s="16"/>
      <c r="E2636" s="16"/>
      <c r="F2636" s="14"/>
      <c r="G2636" s="14"/>
      <c r="H2636" s="14"/>
      <c r="I2636" s="15"/>
      <c r="J2636" s="77"/>
      <c r="K2636" s="92"/>
    </row>
    <row r="2637" spans="1:11" ht="12.75" x14ac:dyDescent="0.2">
      <c r="A2637" s="14"/>
      <c r="B2637" s="14"/>
      <c r="C2637" s="14"/>
      <c r="D2637" s="16"/>
      <c r="E2637" s="16"/>
      <c r="F2637" s="14"/>
      <c r="G2637" s="14"/>
      <c r="H2637" s="14"/>
      <c r="I2637" s="15"/>
      <c r="J2637" s="77"/>
      <c r="K2637" s="92"/>
    </row>
    <row r="2638" spans="1:11" ht="12.75" x14ac:dyDescent="0.2">
      <c r="A2638" s="14"/>
      <c r="B2638" s="14"/>
      <c r="C2638" s="14"/>
      <c r="D2638" s="16"/>
      <c r="E2638" s="16"/>
      <c r="F2638" s="14"/>
      <c r="G2638" s="14"/>
      <c r="H2638" s="14"/>
      <c r="I2638" s="15"/>
      <c r="J2638" s="77"/>
      <c r="K2638" s="92"/>
    </row>
    <row r="2639" spans="1:11" ht="12.75" x14ac:dyDescent="0.2">
      <c r="A2639" s="14"/>
      <c r="B2639" s="14"/>
      <c r="C2639" s="14"/>
      <c r="D2639" s="16"/>
      <c r="E2639" s="16"/>
      <c r="F2639" s="14"/>
      <c r="G2639" s="14"/>
      <c r="H2639" s="14"/>
      <c r="I2639" s="15"/>
      <c r="J2639" s="77"/>
      <c r="K2639" s="92"/>
    </row>
    <row r="2640" spans="1:11" ht="12.75" x14ac:dyDescent="0.2">
      <c r="A2640" s="14"/>
      <c r="B2640" s="14"/>
      <c r="C2640" s="14"/>
      <c r="D2640" s="16"/>
      <c r="E2640" s="16"/>
      <c r="F2640" s="14"/>
      <c r="G2640" s="14"/>
      <c r="H2640" s="14"/>
      <c r="I2640" s="15"/>
      <c r="J2640" s="77"/>
      <c r="K2640" s="92"/>
    </row>
    <row r="2641" spans="1:11" ht="12.75" x14ac:dyDescent="0.2">
      <c r="A2641" s="14"/>
      <c r="B2641" s="14"/>
      <c r="C2641" s="14"/>
      <c r="D2641" s="16"/>
      <c r="E2641" s="16"/>
      <c r="F2641" s="14"/>
      <c r="G2641" s="14"/>
      <c r="H2641" s="14"/>
      <c r="I2641" s="15"/>
      <c r="J2641" s="77"/>
      <c r="K2641" s="92"/>
    </row>
    <row r="2642" spans="1:11" ht="12.75" x14ac:dyDescent="0.2">
      <c r="A2642" s="14"/>
      <c r="B2642" s="14"/>
      <c r="C2642" s="14"/>
      <c r="D2642" s="16"/>
      <c r="E2642" s="16"/>
      <c r="F2642" s="14"/>
      <c r="G2642" s="14"/>
      <c r="H2642" s="14"/>
      <c r="I2642" s="15"/>
      <c r="J2642" s="77"/>
      <c r="K2642" s="92"/>
    </row>
    <row r="2643" spans="1:11" ht="12.75" x14ac:dyDescent="0.2">
      <c r="A2643" s="14"/>
      <c r="B2643" s="14"/>
      <c r="C2643" s="14"/>
      <c r="D2643" s="16"/>
      <c r="E2643" s="16"/>
      <c r="F2643" s="14"/>
      <c r="G2643" s="14"/>
      <c r="H2643" s="14"/>
      <c r="I2643" s="15"/>
      <c r="J2643" s="77"/>
      <c r="K2643" s="92"/>
    </row>
    <row r="2644" spans="1:11" ht="12.75" x14ac:dyDescent="0.2">
      <c r="A2644" s="14"/>
      <c r="B2644" s="14"/>
      <c r="C2644" s="14"/>
      <c r="D2644" s="16"/>
      <c r="E2644" s="16"/>
      <c r="F2644" s="14"/>
      <c r="G2644" s="14"/>
      <c r="H2644" s="14"/>
      <c r="I2644" s="15"/>
      <c r="J2644" s="77"/>
      <c r="K2644" s="92"/>
    </row>
    <row r="2645" spans="1:11" ht="12.75" x14ac:dyDescent="0.2">
      <c r="A2645" s="14"/>
      <c r="B2645" s="14"/>
      <c r="C2645" s="14"/>
      <c r="D2645" s="16"/>
      <c r="E2645" s="16"/>
      <c r="F2645" s="14"/>
      <c r="G2645" s="14"/>
      <c r="H2645" s="14"/>
      <c r="I2645" s="15"/>
      <c r="J2645" s="77"/>
      <c r="K2645" s="92"/>
    </row>
    <row r="2646" spans="1:11" ht="12.75" x14ac:dyDescent="0.2">
      <c r="A2646" s="14"/>
      <c r="B2646" s="14"/>
      <c r="C2646" s="14"/>
      <c r="D2646" s="16"/>
      <c r="E2646" s="16"/>
      <c r="F2646" s="14"/>
      <c r="G2646" s="14"/>
      <c r="H2646" s="14"/>
      <c r="I2646" s="15"/>
      <c r="J2646" s="77"/>
      <c r="K2646" s="92"/>
    </row>
    <row r="2647" spans="1:11" ht="12.75" x14ac:dyDescent="0.2">
      <c r="A2647" s="14"/>
      <c r="B2647" s="14"/>
      <c r="C2647" s="14"/>
      <c r="D2647" s="16"/>
      <c r="E2647" s="16"/>
      <c r="F2647" s="14"/>
      <c r="G2647" s="14"/>
      <c r="H2647" s="14"/>
      <c r="I2647" s="15"/>
      <c r="J2647" s="77"/>
      <c r="K2647" s="92"/>
    </row>
    <row r="2648" spans="1:11" ht="12.75" x14ac:dyDescent="0.2">
      <c r="A2648" s="14"/>
      <c r="B2648" s="14"/>
      <c r="C2648" s="14"/>
      <c r="D2648" s="16"/>
      <c r="E2648" s="16"/>
      <c r="F2648" s="14"/>
      <c r="G2648" s="14"/>
      <c r="H2648" s="14"/>
      <c r="I2648" s="15"/>
      <c r="J2648" s="77"/>
      <c r="K2648" s="92"/>
    </row>
    <row r="2649" spans="1:11" ht="12.75" x14ac:dyDescent="0.2">
      <c r="A2649" s="14"/>
      <c r="B2649" s="14"/>
      <c r="C2649" s="14"/>
      <c r="D2649" s="16"/>
      <c r="E2649" s="16"/>
      <c r="F2649" s="14"/>
      <c r="G2649" s="14"/>
      <c r="H2649" s="14"/>
      <c r="I2649" s="15"/>
      <c r="J2649" s="77"/>
      <c r="K2649" s="92"/>
    </row>
    <row r="2650" spans="1:11" ht="12.75" x14ac:dyDescent="0.2">
      <c r="A2650" s="14"/>
      <c r="B2650" s="14"/>
      <c r="C2650" s="14"/>
      <c r="D2650" s="16"/>
      <c r="E2650" s="16"/>
      <c r="F2650" s="14"/>
      <c r="G2650" s="14"/>
      <c r="H2650" s="14"/>
      <c r="I2650" s="15"/>
      <c r="J2650" s="77"/>
      <c r="K2650" s="92"/>
    </row>
    <row r="2651" spans="1:11" ht="12.75" x14ac:dyDescent="0.2">
      <c r="A2651" s="14"/>
      <c r="B2651" s="14"/>
      <c r="C2651" s="14"/>
      <c r="D2651" s="16"/>
      <c r="E2651" s="16"/>
      <c r="F2651" s="14"/>
      <c r="G2651" s="14"/>
      <c r="H2651" s="14"/>
      <c r="I2651" s="15"/>
      <c r="J2651" s="77"/>
      <c r="K2651" s="92"/>
    </row>
    <row r="2652" spans="1:11" ht="12.75" x14ac:dyDescent="0.2">
      <c r="A2652" s="14"/>
      <c r="B2652" s="14"/>
      <c r="C2652" s="14"/>
      <c r="D2652" s="16"/>
      <c r="E2652" s="16"/>
      <c r="F2652" s="14"/>
      <c r="G2652" s="14"/>
      <c r="H2652" s="14"/>
      <c r="I2652" s="15"/>
      <c r="J2652" s="77"/>
      <c r="K2652" s="92"/>
    </row>
    <row r="2653" spans="1:11" ht="12.75" x14ac:dyDescent="0.2">
      <c r="A2653" s="14"/>
      <c r="B2653" s="14"/>
      <c r="C2653" s="14"/>
      <c r="D2653" s="16"/>
      <c r="E2653" s="16"/>
      <c r="F2653" s="14"/>
      <c r="G2653" s="14"/>
      <c r="H2653" s="14"/>
      <c r="I2653" s="15"/>
      <c r="J2653" s="77"/>
      <c r="K2653" s="92"/>
    </row>
    <row r="2654" spans="1:11" ht="12.75" x14ac:dyDescent="0.2">
      <c r="A2654" s="14"/>
      <c r="B2654" s="14"/>
      <c r="C2654" s="14"/>
      <c r="D2654" s="16"/>
      <c r="E2654" s="16"/>
      <c r="F2654" s="14"/>
      <c r="G2654" s="14"/>
      <c r="H2654" s="14"/>
      <c r="I2654" s="15"/>
      <c r="J2654" s="77"/>
      <c r="K2654" s="92"/>
    </row>
    <row r="2655" spans="1:11" ht="12.75" x14ac:dyDescent="0.2">
      <c r="A2655" s="14"/>
      <c r="B2655" s="14"/>
      <c r="C2655" s="14"/>
      <c r="D2655" s="16"/>
      <c r="E2655" s="16"/>
      <c r="F2655" s="14"/>
      <c r="G2655" s="14"/>
      <c r="H2655" s="14"/>
      <c r="I2655" s="15"/>
      <c r="J2655" s="77"/>
      <c r="K2655" s="92"/>
    </row>
    <row r="2656" spans="1:11" ht="12.75" x14ac:dyDescent="0.2">
      <c r="A2656" s="14"/>
      <c r="B2656" s="14"/>
      <c r="C2656" s="14"/>
      <c r="D2656" s="16"/>
      <c r="E2656" s="16"/>
      <c r="F2656" s="14"/>
      <c r="G2656" s="14"/>
      <c r="H2656" s="14"/>
      <c r="I2656" s="15"/>
      <c r="J2656" s="77"/>
      <c r="K2656" s="92"/>
    </row>
    <row r="2657" spans="1:11" ht="12.75" x14ac:dyDescent="0.2">
      <c r="A2657" s="14"/>
      <c r="B2657" s="14"/>
      <c r="C2657" s="14"/>
      <c r="D2657" s="16"/>
      <c r="E2657" s="16"/>
      <c r="F2657" s="14"/>
      <c r="G2657" s="14"/>
      <c r="H2657" s="14"/>
      <c r="I2657" s="15"/>
      <c r="J2657" s="77"/>
      <c r="K2657" s="92"/>
    </row>
    <row r="2658" spans="1:11" ht="12.75" x14ac:dyDescent="0.2">
      <c r="A2658" s="14"/>
      <c r="B2658" s="14"/>
      <c r="C2658" s="14"/>
      <c r="D2658" s="16"/>
      <c r="E2658" s="16"/>
      <c r="F2658" s="14"/>
      <c r="G2658" s="14"/>
      <c r="H2658" s="14"/>
      <c r="I2658" s="15"/>
      <c r="J2658" s="77"/>
      <c r="K2658" s="92"/>
    </row>
    <row r="2659" spans="1:11" ht="12.75" x14ac:dyDescent="0.2">
      <c r="A2659" s="14"/>
      <c r="B2659" s="14"/>
      <c r="C2659" s="14"/>
      <c r="D2659" s="16"/>
      <c r="E2659" s="16"/>
      <c r="F2659" s="14"/>
      <c r="G2659" s="14"/>
      <c r="H2659" s="14"/>
      <c r="I2659" s="15"/>
      <c r="J2659" s="77"/>
      <c r="K2659" s="92"/>
    </row>
    <row r="2660" spans="1:11" ht="12.75" x14ac:dyDescent="0.2">
      <c r="A2660" s="14"/>
      <c r="B2660" s="14"/>
      <c r="C2660" s="14"/>
      <c r="D2660" s="16"/>
      <c r="E2660" s="16"/>
      <c r="F2660" s="14"/>
      <c r="G2660" s="14"/>
      <c r="H2660" s="14"/>
      <c r="I2660" s="15"/>
      <c r="J2660" s="77"/>
      <c r="K2660" s="92"/>
    </row>
    <row r="2661" spans="1:11" ht="12.75" x14ac:dyDescent="0.2">
      <c r="A2661" s="14"/>
      <c r="B2661" s="14"/>
      <c r="C2661" s="14"/>
      <c r="D2661" s="16"/>
      <c r="E2661" s="16"/>
      <c r="F2661" s="14"/>
      <c r="G2661" s="14"/>
      <c r="H2661" s="14"/>
      <c r="I2661" s="15"/>
      <c r="J2661" s="77"/>
      <c r="K2661" s="92"/>
    </row>
    <row r="2662" spans="1:11" ht="12.75" x14ac:dyDescent="0.2">
      <c r="A2662" s="14"/>
      <c r="B2662" s="14"/>
      <c r="C2662" s="14"/>
      <c r="D2662" s="16"/>
      <c r="E2662" s="16"/>
      <c r="F2662" s="14"/>
      <c r="G2662" s="14"/>
      <c r="H2662" s="14"/>
      <c r="I2662" s="15"/>
      <c r="J2662" s="77"/>
      <c r="K2662" s="92"/>
    </row>
    <row r="2663" spans="1:11" ht="12.75" x14ac:dyDescent="0.2">
      <c r="A2663" s="14"/>
      <c r="B2663" s="14"/>
      <c r="C2663" s="14"/>
      <c r="D2663" s="16"/>
      <c r="E2663" s="16"/>
      <c r="F2663" s="14"/>
      <c r="G2663" s="14"/>
      <c r="H2663" s="14"/>
      <c r="I2663" s="15"/>
      <c r="J2663" s="77"/>
      <c r="K2663" s="92"/>
    </row>
    <row r="2664" spans="1:11" ht="12.75" x14ac:dyDescent="0.2">
      <c r="A2664" s="14"/>
      <c r="B2664" s="14"/>
      <c r="C2664" s="14"/>
      <c r="D2664" s="16"/>
      <c r="E2664" s="16"/>
      <c r="F2664" s="14"/>
      <c r="G2664" s="14"/>
      <c r="H2664" s="14"/>
      <c r="I2664" s="15"/>
      <c r="J2664" s="77"/>
      <c r="K2664" s="92"/>
    </row>
    <row r="2665" spans="1:11" ht="12.75" x14ac:dyDescent="0.2">
      <c r="A2665" s="14"/>
      <c r="B2665" s="14"/>
      <c r="C2665" s="14"/>
      <c r="D2665" s="16"/>
      <c r="E2665" s="16"/>
      <c r="F2665" s="14"/>
      <c r="G2665" s="14"/>
      <c r="H2665" s="14"/>
      <c r="I2665" s="15"/>
      <c r="J2665" s="77"/>
      <c r="K2665" s="92"/>
    </row>
    <row r="2666" spans="1:11" ht="12.75" x14ac:dyDescent="0.2">
      <c r="A2666" s="14"/>
      <c r="B2666" s="14"/>
      <c r="C2666" s="14"/>
      <c r="D2666" s="16"/>
      <c r="E2666" s="16"/>
      <c r="F2666" s="14"/>
      <c r="G2666" s="14"/>
      <c r="H2666" s="14"/>
      <c r="I2666" s="15"/>
      <c r="J2666" s="77"/>
      <c r="K2666" s="92"/>
    </row>
    <row r="2667" spans="1:11" ht="12.75" x14ac:dyDescent="0.2">
      <c r="A2667" s="14"/>
      <c r="B2667" s="14"/>
      <c r="C2667" s="14"/>
      <c r="D2667" s="16"/>
      <c r="E2667" s="16"/>
      <c r="F2667" s="14"/>
      <c r="G2667" s="14"/>
      <c r="H2667" s="14"/>
      <c r="I2667" s="15"/>
      <c r="J2667" s="77"/>
      <c r="K2667" s="92"/>
    </row>
    <row r="2668" spans="1:11" ht="12.75" x14ac:dyDescent="0.2">
      <c r="A2668" s="14"/>
      <c r="B2668" s="14"/>
      <c r="C2668" s="14"/>
      <c r="D2668" s="16"/>
      <c r="E2668" s="16"/>
      <c r="F2668" s="14"/>
      <c r="G2668" s="14"/>
      <c r="H2668" s="14"/>
      <c r="I2668" s="15"/>
      <c r="J2668" s="77"/>
      <c r="K2668" s="92"/>
    </row>
    <row r="2669" spans="1:11" ht="12.75" x14ac:dyDescent="0.2">
      <c r="A2669" s="14"/>
      <c r="B2669" s="14"/>
      <c r="C2669" s="14"/>
      <c r="D2669" s="16"/>
      <c r="E2669" s="16"/>
      <c r="F2669" s="14"/>
      <c r="G2669" s="14"/>
      <c r="H2669" s="14"/>
      <c r="I2669" s="15"/>
      <c r="J2669" s="77"/>
      <c r="K2669" s="92"/>
    </row>
    <row r="2670" spans="1:11" ht="12.75" x14ac:dyDescent="0.2">
      <c r="A2670" s="14"/>
      <c r="B2670" s="14"/>
      <c r="C2670" s="14"/>
      <c r="D2670" s="16"/>
      <c r="E2670" s="16"/>
      <c r="F2670" s="14"/>
      <c r="G2670" s="14"/>
      <c r="H2670" s="14"/>
      <c r="I2670" s="15"/>
      <c r="J2670" s="77"/>
      <c r="K2670" s="92"/>
    </row>
    <row r="2671" spans="1:11" ht="12.75" x14ac:dyDescent="0.2">
      <c r="A2671" s="14"/>
      <c r="B2671" s="14"/>
      <c r="C2671" s="14"/>
      <c r="D2671" s="16"/>
      <c r="E2671" s="16"/>
      <c r="F2671" s="14"/>
      <c r="G2671" s="14"/>
      <c r="H2671" s="14"/>
      <c r="I2671" s="15"/>
      <c r="J2671" s="77"/>
      <c r="K2671" s="92"/>
    </row>
    <row r="2672" spans="1:11" ht="12.75" x14ac:dyDescent="0.2">
      <c r="A2672" s="14"/>
      <c r="B2672" s="14"/>
      <c r="C2672" s="14"/>
      <c r="D2672" s="16"/>
      <c r="E2672" s="16"/>
      <c r="F2672" s="14"/>
      <c r="G2672" s="14"/>
      <c r="H2672" s="14"/>
      <c r="I2672" s="15"/>
      <c r="J2672" s="77"/>
      <c r="K2672" s="92"/>
    </row>
    <row r="2673" spans="1:11" ht="12.75" x14ac:dyDescent="0.2">
      <c r="A2673" s="14"/>
      <c r="B2673" s="14"/>
      <c r="C2673" s="14"/>
      <c r="D2673" s="16"/>
      <c r="E2673" s="16"/>
      <c r="F2673" s="14"/>
      <c r="G2673" s="14"/>
      <c r="H2673" s="14"/>
      <c r="I2673" s="15"/>
      <c r="J2673" s="77"/>
      <c r="K2673" s="92"/>
    </row>
    <row r="2674" spans="1:11" ht="12.75" x14ac:dyDescent="0.2">
      <c r="A2674" s="14"/>
      <c r="B2674" s="14"/>
      <c r="C2674" s="14"/>
      <c r="D2674" s="16"/>
      <c r="E2674" s="16"/>
      <c r="F2674" s="14"/>
      <c r="G2674" s="14"/>
      <c r="H2674" s="14"/>
      <c r="I2674" s="15"/>
      <c r="J2674" s="77"/>
      <c r="K2674" s="92"/>
    </row>
    <row r="2675" spans="1:11" ht="12.75" x14ac:dyDescent="0.2">
      <c r="A2675" s="14"/>
      <c r="B2675" s="14"/>
      <c r="C2675" s="14"/>
      <c r="D2675" s="16"/>
      <c r="E2675" s="16"/>
      <c r="F2675" s="14"/>
      <c r="G2675" s="14"/>
      <c r="H2675" s="14"/>
      <c r="I2675" s="15"/>
      <c r="J2675" s="77"/>
      <c r="K2675" s="92"/>
    </row>
    <row r="2676" spans="1:11" ht="12.75" x14ac:dyDescent="0.2">
      <c r="A2676" s="14"/>
      <c r="B2676" s="14"/>
      <c r="C2676" s="14"/>
      <c r="D2676" s="16"/>
      <c r="E2676" s="16"/>
      <c r="F2676" s="14"/>
      <c r="G2676" s="14"/>
      <c r="H2676" s="14"/>
      <c r="I2676" s="15"/>
      <c r="J2676" s="77"/>
      <c r="K2676" s="92"/>
    </row>
    <row r="2677" spans="1:11" ht="12.75" x14ac:dyDescent="0.2">
      <c r="A2677" s="14"/>
      <c r="B2677" s="14"/>
      <c r="C2677" s="14"/>
      <c r="D2677" s="16"/>
      <c r="E2677" s="16"/>
      <c r="F2677" s="14"/>
      <c r="G2677" s="14"/>
      <c r="H2677" s="14"/>
      <c r="I2677" s="15"/>
      <c r="J2677" s="77"/>
      <c r="K2677" s="92"/>
    </row>
    <row r="2678" spans="1:11" ht="12.75" x14ac:dyDescent="0.2">
      <c r="A2678" s="14"/>
      <c r="B2678" s="14"/>
      <c r="C2678" s="14"/>
      <c r="D2678" s="16"/>
      <c r="E2678" s="16"/>
      <c r="F2678" s="14"/>
      <c r="G2678" s="14"/>
      <c r="H2678" s="14"/>
      <c r="I2678" s="15"/>
      <c r="J2678" s="77"/>
      <c r="K2678" s="92"/>
    </row>
    <row r="2679" spans="1:11" ht="12.75" x14ac:dyDescent="0.2">
      <c r="A2679" s="14"/>
      <c r="B2679" s="14"/>
      <c r="C2679" s="14"/>
      <c r="D2679" s="16"/>
      <c r="E2679" s="16"/>
      <c r="F2679" s="14"/>
      <c r="G2679" s="14"/>
      <c r="H2679" s="14"/>
      <c r="I2679" s="15"/>
      <c r="J2679" s="77"/>
      <c r="K2679" s="92"/>
    </row>
    <row r="2680" spans="1:11" ht="12.75" x14ac:dyDescent="0.2">
      <c r="A2680" s="14"/>
      <c r="B2680" s="14"/>
      <c r="C2680" s="14"/>
      <c r="D2680" s="16"/>
      <c r="E2680" s="16"/>
      <c r="F2680" s="14"/>
      <c r="G2680" s="14"/>
      <c r="H2680" s="14"/>
      <c r="I2680" s="15"/>
      <c r="J2680" s="77"/>
      <c r="K2680" s="92"/>
    </row>
    <row r="2681" spans="1:11" ht="12.75" x14ac:dyDescent="0.2">
      <c r="A2681" s="14"/>
      <c r="B2681" s="14"/>
      <c r="C2681" s="14"/>
      <c r="D2681" s="16"/>
      <c r="E2681" s="16"/>
      <c r="F2681" s="14"/>
      <c r="G2681" s="14"/>
      <c r="H2681" s="14"/>
      <c r="I2681" s="15"/>
      <c r="J2681" s="77"/>
      <c r="K2681" s="92"/>
    </row>
    <row r="2682" spans="1:11" ht="12.75" x14ac:dyDescent="0.2">
      <c r="A2682" s="14"/>
      <c r="B2682" s="14"/>
      <c r="C2682" s="14"/>
      <c r="D2682" s="16"/>
      <c r="E2682" s="16"/>
      <c r="F2682" s="14"/>
      <c r="G2682" s="14"/>
      <c r="H2682" s="14"/>
      <c r="I2682" s="15"/>
      <c r="J2682" s="77"/>
      <c r="K2682" s="92"/>
    </row>
    <row r="2683" spans="1:11" ht="12.75" x14ac:dyDescent="0.2">
      <c r="A2683" s="14"/>
      <c r="B2683" s="14"/>
      <c r="C2683" s="14"/>
      <c r="D2683" s="16"/>
      <c r="E2683" s="16"/>
      <c r="F2683" s="14"/>
      <c r="G2683" s="14"/>
      <c r="H2683" s="14"/>
      <c r="I2683" s="15"/>
      <c r="J2683" s="77"/>
      <c r="K2683" s="92"/>
    </row>
    <row r="2684" spans="1:11" ht="12.75" x14ac:dyDescent="0.2">
      <c r="A2684" s="14"/>
      <c r="B2684" s="14"/>
      <c r="C2684" s="14"/>
      <c r="D2684" s="16"/>
      <c r="E2684" s="16"/>
      <c r="F2684" s="14"/>
      <c r="G2684" s="14"/>
      <c r="H2684" s="14"/>
      <c r="I2684" s="15"/>
      <c r="J2684" s="77"/>
      <c r="K2684" s="92"/>
    </row>
    <row r="2685" spans="1:11" ht="12.75" x14ac:dyDescent="0.2">
      <c r="A2685" s="14"/>
      <c r="B2685" s="14"/>
      <c r="C2685" s="14"/>
      <c r="D2685" s="16"/>
      <c r="E2685" s="16"/>
      <c r="F2685" s="14"/>
      <c r="G2685" s="14"/>
      <c r="H2685" s="14"/>
      <c r="I2685" s="15"/>
      <c r="J2685" s="77"/>
      <c r="K2685" s="92"/>
    </row>
    <row r="2686" spans="1:11" ht="12.75" x14ac:dyDescent="0.2">
      <c r="A2686" s="14"/>
      <c r="B2686" s="14"/>
      <c r="C2686" s="14"/>
      <c r="D2686" s="16"/>
      <c r="E2686" s="16"/>
      <c r="F2686" s="14"/>
      <c r="G2686" s="14"/>
      <c r="H2686" s="14"/>
      <c r="I2686" s="15"/>
      <c r="J2686" s="77"/>
      <c r="K2686" s="92"/>
    </row>
    <row r="2687" spans="1:11" ht="12.75" x14ac:dyDescent="0.2">
      <c r="A2687" s="14"/>
      <c r="B2687" s="14"/>
      <c r="C2687" s="14"/>
      <c r="D2687" s="16"/>
      <c r="E2687" s="16"/>
      <c r="F2687" s="14"/>
      <c r="G2687" s="14"/>
      <c r="H2687" s="14"/>
      <c r="I2687" s="15"/>
      <c r="J2687" s="77"/>
      <c r="K2687" s="92"/>
    </row>
    <row r="2688" spans="1:11" ht="12.75" x14ac:dyDescent="0.2">
      <c r="A2688" s="14"/>
      <c r="B2688" s="14"/>
      <c r="C2688" s="14"/>
      <c r="D2688" s="16"/>
      <c r="E2688" s="16"/>
      <c r="F2688" s="14"/>
      <c r="G2688" s="14"/>
      <c r="H2688" s="14"/>
      <c r="I2688" s="15"/>
      <c r="J2688" s="77"/>
      <c r="K2688" s="92"/>
    </row>
    <row r="2689" spans="1:11" ht="12.75" x14ac:dyDescent="0.2">
      <c r="A2689" s="14"/>
      <c r="B2689" s="14"/>
      <c r="C2689" s="14"/>
      <c r="D2689" s="16"/>
      <c r="E2689" s="16"/>
      <c r="F2689" s="14"/>
      <c r="G2689" s="14"/>
      <c r="H2689" s="14"/>
      <c r="I2689" s="15"/>
      <c r="J2689" s="77"/>
      <c r="K2689" s="92"/>
    </row>
    <row r="2690" spans="1:11" ht="12.75" x14ac:dyDescent="0.2">
      <c r="A2690" s="14"/>
      <c r="B2690" s="14"/>
      <c r="C2690" s="14"/>
      <c r="D2690" s="16"/>
      <c r="E2690" s="16"/>
      <c r="F2690" s="14"/>
      <c r="G2690" s="14"/>
      <c r="H2690" s="14"/>
      <c r="I2690" s="15"/>
      <c r="J2690" s="77"/>
      <c r="K2690" s="92"/>
    </row>
    <row r="2691" spans="1:11" ht="12.75" x14ac:dyDescent="0.2">
      <c r="A2691" s="14"/>
      <c r="B2691" s="14"/>
      <c r="C2691" s="14"/>
      <c r="D2691" s="16"/>
      <c r="E2691" s="16"/>
      <c r="F2691" s="14"/>
      <c r="G2691" s="14"/>
      <c r="H2691" s="14"/>
      <c r="I2691" s="15"/>
      <c r="J2691" s="77"/>
      <c r="K2691" s="92"/>
    </row>
    <row r="2692" spans="1:11" ht="12.75" x14ac:dyDescent="0.2">
      <c r="A2692" s="14"/>
      <c r="B2692" s="14"/>
      <c r="C2692" s="14"/>
      <c r="D2692" s="16"/>
      <c r="E2692" s="16"/>
      <c r="F2692" s="14"/>
      <c r="G2692" s="14"/>
      <c r="H2692" s="14"/>
      <c r="I2692" s="15"/>
      <c r="J2692" s="77"/>
      <c r="K2692" s="92"/>
    </row>
    <row r="2693" spans="1:11" ht="12.75" x14ac:dyDescent="0.2">
      <c r="A2693" s="14"/>
      <c r="B2693" s="14"/>
      <c r="C2693" s="14"/>
      <c r="D2693" s="16"/>
      <c r="E2693" s="16"/>
      <c r="F2693" s="14"/>
      <c r="G2693" s="14"/>
      <c r="H2693" s="14"/>
      <c r="I2693" s="15"/>
      <c r="J2693" s="77"/>
      <c r="K2693" s="92"/>
    </row>
    <row r="2694" spans="1:11" ht="12.75" x14ac:dyDescent="0.2">
      <c r="A2694" s="14"/>
      <c r="B2694" s="14"/>
      <c r="C2694" s="14"/>
      <c r="D2694" s="16"/>
      <c r="E2694" s="16"/>
      <c r="F2694" s="14"/>
      <c r="G2694" s="14"/>
      <c r="H2694" s="14"/>
      <c r="I2694" s="15"/>
      <c r="J2694" s="77"/>
      <c r="K2694" s="92"/>
    </row>
    <row r="2695" spans="1:11" ht="12.75" x14ac:dyDescent="0.2">
      <c r="A2695" s="14"/>
      <c r="B2695" s="14"/>
      <c r="C2695" s="14"/>
      <c r="D2695" s="16"/>
      <c r="E2695" s="16"/>
      <c r="F2695" s="14"/>
      <c r="G2695" s="14"/>
      <c r="H2695" s="14"/>
      <c r="I2695" s="15"/>
      <c r="J2695" s="77"/>
      <c r="K2695" s="92"/>
    </row>
    <row r="2696" spans="1:11" ht="12.75" x14ac:dyDescent="0.2">
      <c r="A2696" s="14"/>
      <c r="B2696" s="14"/>
      <c r="C2696" s="14"/>
      <c r="D2696" s="16"/>
      <c r="E2696" s="16"/>
      <c r="F2696" s="14"/>
      <c r="G2696" s="14"/>
      <c r="H2696" s="14"/>
      <c r="I2696" s="15"/>
      <c r="J2696" s="77"/>
      <c r="K2696" s="92"/>
    </row>
    <row r="2697" spans="1:11" ht="12.75" x14ac:dyDescent="0.2">
      <c r="A2697" s="14"/>
      <c r="B2697" s="14"/>
      <c r="C2697" s="14"/>
      <c r="D2697" s="16"/>
      <c r="E2697" s="16"/>
      <c r="F2697" s="14"/>
      <c r="G2697" s="14"/>
      <c r="H2697" s="14"/>
      <c r="I2697" s="15"/>
      <c r="J2697" s="77"/>
      <c r="K2697" s="92"/>
    </row>
    <row r="2698" spans="1:11" ht="12.75" x14ac:dyDescent="0.2">
      <c r="A2698" s="14"/>
      <c r="B2698" s="14"/>
      <c r="C2698" s="14"/>
      <c r="D2698" s="16"/>
      <c r="E2698" s="16"/>
      <c r="F2698" s="14"/>
      <c r="G2698" s="14"/>
      <c r="H2698" s="14"/>
      <c r="I2698" s="15"/>
      <c r="J2698" s="77"/>
      <c r="K2698" s="92"/>
    </row>
    <row r="2699" spans="1:11" ht="12.75" x14ac:dyDescent="0.2">
      <c r="A2699" s="14"/>
      <c r="B2699" s="14"/>
      <c r="C2699" s="14"/>
      <c r="D2699" s="16"/>
      <c r="E2699" s="16"/>
      <c r="F2699" s="14"/>
      <c r="G2699" s="14"/>
      <c r="H2699" s="14"/>
      <c r="I2699" s="15"/>
      <c r="J2699" s="77"/>
      <c r="K2699" s="92"/>
    </row>
    <row r="2700" spans="1:11" ht="12.75" x14ac:dyDescent="0.2">
      <c r="A2700" s="14"/>
      <c r="B2700" s="14"/>
      <c r="C2700" s="14"/>
      <c r="D2700" s="16"/>
      <c r="E2700" s="16"/>
      <c r="F2700" s="14"/>
      <c r="G2700" s="14"/>
      <c r="H2700" s="14"/>
      <c r="I2700" s="15"/>
      <c r="J2700" s="77"/>
      <c r="K2700" s="92"/>
    </row>
    <row r="2701" spans="1:11" ht="12.75" x14ac:dyDescent="0.2">
      <c r="A2701" s="14"/>
      <c r="B2701" s="14"/>
      <c r="C2701" s="14"/>
      <c r="D2701" s="16"/>
      <c r="E2701" s="16"/>
      <c r="F2701" s="14"/>
      <c r="G2701" s="14"/>
      <c r="H2701" s="14"/>
      <c r="I2701" s="15"/>
      <c r="J2701" s="77"/>
      <c r="K2701" s="92"/>
    </row>
    <row r="2702" spans="1:11" ht="12.75" x14ac:dyDescent="0.2">
      <c r="A2702" s="14"/>
      <c r="B2702" s="14"/>
      <c r="C2702" s="14"/>
      <c r="D2702" s="16"/>
      <c r="E2702" s="16"/>
      <c r="F2702" s="14"/>
      <c r="G2702" s="14"/>
      <c r="H2702" s="14"/>
      <c r="I2702" s="15"/>
      <c r="J2702" s="77"/>
      <c r="K2702" s="92"/>
    </row>
    <row r="2703" spans="1:11" ht="12.75" x14ac:dyDescent="0.2">
      <c r="A2703" s="14"/>
      <c r="B2703" s="14"/>
      <c r="C2703" s="14"/>
      <c r="D2703" s="16"/>
      <c r="E2703" s="16"/>
      <c r="F2703" s="14"/>
      <c r="G2703" s="14"/>
      <c r="H2703" s="14"/>
      <c r="I2703" s="15"/>
      <c r="J2703" s="77"/>
      <c r="K2703" s="92"/>
    </row>
    <row r="2704" spans="1:11" ht="12.75" x14ac:dyDescent="0.2">
      <c r="A2704" s="14"/>
      <c r="B2704" s="14"/>
      <c r="C2704" s="14"/>
      <c r="D2704" s="16"/>
      <c r="E2704" s="16"/>
      <c r="F2704" s="14"/>
      <c r="G2704" s="14"/>
      <c r="H2704" s="14"/>
      <c r="I2704" s="15"/>
      <c r="J2704" s="77"/>
      <c r="K2704" s="92"/>
    </row>
    <row r="2705" spans="1:11" ht="12.75" x14ac:dyDescent="0.2">
      <c r="A2705" s="14"/>
      <c r="B2705" s="14"/>
      <c r="C2705" s="14"/>
      <c r="D2705" s="16"/>
      <c r="E2705" s="16"/>
      <c r="F2705" s="14"/>
      <c r="G2705" s="14"/>
      <c r="H2705" s="14"/>
      <c r="I2705" s="15"/>
      <c r="J2705" s="77"/>
      <c r="K2705" s="92"/>
    </row>
    <row r="2706" spans="1:11" ht="12.75" x14ac:dyDescent="0.2">
      <c r="A2706" s="14"/>
      <c r="B2706" s="14"/>
      <c r="C2706" s="14"/>
      <c r="D2706" s="16"/>
      <c r="E2706" s="16"/>
      <c r="F2706" s="14"/>
      <c r="G2706" s="14"/>
      <c r="H2706" s="14"/>
      <c r="I2706" s="15"/>
      <c r="J2706" s="77"/>
      <c r="K2706" s="92"/>
    </row>
    <row r="2707" spans="1:11" ht="12.75" x14ac:dyDescent="0.2">
      <c r="A2707" s="14"/>
      <c r="B2707" s="14"/>
      <c r="C2707" s="14"/>
      <c r="D2707" s="16"/>
      <c r="E2707" s="16"/>
      <c r="F2707" s="14"/>
      <c r="G2707" s="14"/>
      <c r="H2707" s="14"/>
      <c r="I2707" s="15"/>
      <c r="J2707" s="77"/>
      <c r="K2707" s="92"/>
    </row>
    <row r="2708" spans="1:11" ht="12.75" x14ac:dyDescent="0.2">
      <c r="A2708" s="14"/>
      <c r="B2708" s="14"/>
      <c r="C2708" s="14"/>
      <c r="D2708" s="16"/>
      <c r="E2708" s="16"/>
      <c r="F2708" s="14"/>
      <c r="G2708" s="14"/>
      <c r="H2708" s="14"/>
      <c r="I2708" s="15"/>
      <c r="J2708" s="77"/>
      <c r="K2708" s="92"/>
    </row>
    <row r="2709" spans="1:11" ht="12.75" x14ac:dyDescent="0.2">
      <c r="A2709" s="14"/>
      <c r="B2709" s="14"/>
      <c r="C2709" s="14"/>
      <c r="D2709" s="16"/>
      <c r="E2709" s="16"/>
      <c r="F2709" s="14"/>
      <c r="G2709" s="14"/>
      <c r="H2709" s="14"/>
      <c r="I2709" s="15"/>
      <c r="J2709" s="77"/>
      <c r="K2709" s="92"/>
    </row>
    <row r="2710" spans="1:11" ht="12.75" x14ac:dyDescent="0.2">
      <c r="A2710" s="14"/>
      <c r="B2710" s="14"/>
      <c r="C2710" s="14"/>
      <c r="D2710" s="16"/>
      <c r="E2710" s="16"/>
      <c r="F2710" s="14"/>
      <c r="G2710" s="14"/>
      <c r="H2710" s="14"/>
      <c r="I2710" s="15"/>
      <c r="J2710" s="77"/>
      <c r="K2710" s="92"/>
    </row>
    <row r="2711" spans="1:11" ht="12.75" x14ac:dyDescent="0.2">
      <c r="A2711" s="14"/>
      <c r="B2711" s="14"/>
      <c r="C2711" s="14"/>
      <c r="D2711" s="16"/>
      <c r="E2711" s="16"/>
      <c r="F2711" s="14"/>
      <c r="G2711" s="14"/>
      <c r="H2711" s="14"/>
      <c r="I2711" s="15"/>
      <c r="J2711" s="77"/>
      <c r="K2711" s="92"/>
    </row>
    <row r="2712" spans="1:11" ht="12.75" x14ac:dyDescent="0.2">
      <c r="A2712" s="14"/>
      <c r="B2712" s="14"/>
      <c r="C2712" s="14"/>
      <c r="D2712" s="16"/>
      <c r="E2712" s="16"/>
      <c r="F2712" s="14"/>
      <c r="G2712" s="14"/>
      <c r="H2712" s="14"/>
      <c r="I2712" s="15"/>
      <c r="J2712" s="77"/>
      <c r="K2712" s="92"/>
    </row>
    <row r="2713" spans="1:11" ht="12.75" x14ac:dyDescent="0.2">
      <c r="A2713" s="14"/>
      <c r="B2713" s="14"/>
      <c r="C2713" s="14"/>
      <c r="D2713" s="16"/>
      <c r="E2713" s="16"/>
      <c r="F2713" s="14"/>
      <c r="G2713" s="14"/>
      <c r="H2713" s="14"/>
      <c r="I2713" s="15"/>
      <c r="J2713" s="77"/>
      <c r="K2713" s="92"/>
    </row>
    <row r="2714" spans="1:11" ht="12.75" x14ac:dyDescent="0.2">
      <c r="A2714" s="14"/>
      <c r="B2714" s="14"/>
      <c r="C2714" s="14"/>
      <c r="D2714" s="16"/>
      <c r="E2714" s="16"/>
      <c r="F2714" s="14"/>
      <c r="G2714" s="14"/>
      <c r="H2714" s="14"/>
      <c r="I2714" s="15"/>
      <c r="J2714" s="77"/>
      <c r="K2714" s="92"/>
    </row>
    <row r="2715" spans="1:11" ht="12.75" x14ac:dyDescent="0.2">
      <c r="A2715" s="14"/>
      <c r="B2715" s="14"/>
      <c r="C2715" s="14"/>
      <c r="D2715" s="16"/>
      <c r="E2715" s="16"/>
      <c r="F2715" s="14"/>
      <c r="G2715" s="14"/>
      <c r="H2715" s="14"/>
      <c r="I2715" s="15"/>
      <c r="J2715" s="77"/>
      <c r="K2715" s="92"/>
    </row>
    <row r="2716" spans="1:11" ht="12.75" x14ac:dyDescent="0.2">
      <c r="A2716" s="14"/>
      <c r="B2716" s="14"/>
      <c r="C2716" s="14"/>
      <c r="D2716" s="16"/>
      <c r="E2716" s="16"/>
      <c r="F2716" s="14"/>
      <c r="G2716" s="14"/>
      <c r="H2716" s="14"/>
      <c r="I2716" s="15"/>
      <c r="J2716" s="77"/>
      <c r="K2716" s="92"/>
    </row>
    <row r="2717" spans="1:11" ht="12.75" x14ac:dyDescent="0.2">
      <c r="A2717" s="14"/>
      <c r="B2717" s="14"/>
      <c r="C2717" s="14"/>
      <c r="D2717" s="16"/>
      <c r="E2717" s="16"/>
      <c r="F2717" s="14"/>
      <c r="G2717" s="14"/>
      <c r="H2717" s="14"/>
      <c r="I2717" s="15"/>
      <c r="J2717" s="77"/>
      <c r="K2717" s="92"/>
    </row>
    <row r="2718" spans="1:11" ht="12.75" x14ac:dyDescent="0.2">
      <c r="A2718" s="14"/>
      <c r="B2718" s="14"/>
      <c r="C2718" s="14"/>
      <c r="D2718" s="16"/>
      <c r="E2718" s="16"/>
      <c r="F2718" s="14"/>
      <c r="G2718" s="14"/>
      <c r="H2718" s="14"/>
      <c r="I2718" s="15"/>
      <c r="J2718" s="77"/>
      <c r="K2718" s="92"/>
    </row>
    <row r="2719" spans="1:11" ht="12.75" x14ac:dyDescent="0.2">
      <c r="A2719" s="14"/>
      <c r="B2719" s="14"/>
      <c r="C2719" s="14"/>
      <c r="D2719" s="16"/>
      <c r="E2719" s="16"/>
      <c r="F2719" s="14"/>
      <c r="G2719" s="14"/>
      <c r="H2719" s="14"/>
      <c r="I2719" s="15"/>
      <c r="J2719" s="77"/>
      <c r="K2719" s="92"/>
    </row>
    <row r="2720" spans="1:11" ht="12.75" x14ac:dyDescent="0.2">
      <c r="A2720" s="14"/>
      <c r="B2720" s="14"/>
      <c r="C2720" s="14"/>
      <c r="D2720" s="16"/>
      <c r="E2720" s="16"/>
      <c r="F2720" s="14"/>
      <c r="G2720" s="14"/>
      <c r="H2720" s="14"/>
      <c r="I2720" s="15"/>
      <c r="J2720" s="77"/>
      <c r="K2720" s="92"/>
    </row>
    <row r="2721" spans="1:11" ht="12.75" x14ac:dyDescent="0.2">
      <c r="A2721" s="14"/>
      <c r="B2721" s="14"/>
      <c r="C2721" s="14"/>
      <c r="D2721" s="16"/>
      <c r="E2721" s="16"/>
      <c r="F2721" s="14"/>
      <c r="G2721" s="14"/>
      <c r="H2721" s="14"/>
      <c r="I2721" s="15"/>
      <c r="J2721" s="77"/>
      <c r="K2721" s="92"/>
    </row>
    <row r="2722" spans="1:11" ht="12.75" x14ac:dyDescent="0.2">
      <c r="A2722" s="14"/>
      <c r="B2722" s="14"/>
      <c r="C2722" s="14"/>
      <c r="D2722" s="16"/>
      <c r="E2722" s="16"/>
      <c r="F2722" s="14"/>
      <c r="G2722" s="14"/>
      <c r="H2722" s="14"/>
      <c r="I2722" s="15"/>
      <c r="J2722" s="77"/>
      <c r="K2722" s="92"/>
    </row>
    <row r="2723" spans="1:11" ht="12.75" x14ac:dyDescent="0.2">
      <c r="A2723" s="14"/>
      <c r="B2723" s="14"/>
      <c r="C2723" s="14"/>
      <c r="D2723" s="16"/>
      <c r="E2723" s="16"/>
      <c r="F2723" s="14"/>
      <c r="G2723" s="14"/>
      <c r="H2723" s="14"/>
      <c r="I2723" s="15"/>
      <c r="J2723" s="77"/>
      <c r="K2723" s="92"/>
    </row>
    <row r="2724" spans="1:11" ht="12.75" x14ac:dyDescent="0.2">
      <c r="A2724" s="14"/>
      <c r="B2724" s="14"/>
      <c r="C2724" s="14"/>
      <c r="D2724" s="16"/>
      <c r="E2724" s="16"/>
      <c r="F2724" s="14"/>
      <c r="G2724" s="14"/>
      <c r="H2724" s="14"/>
      <c r="I2724" s="15"/>
      <c r="J2724" s="77"/>
      <c r="K2724" s="92"/>
    </row>
    <row r="2725" spans="1:11" ht="12.75" x14ac:dyDescent="0.2">
      <c r="A2725" s="14"/>
      <c r="B2725" s="14"/>
      <c r="C2725" s="14"/>
      <c r="D2725" s="16"/>
      <c r="E2725" s="16"/>
      <c r="F2725" s="14"/>
      <c r="G2725" s="14"/>
      <c r="H2725" s="14"/>
      <c r="I2725" s="15"/>
      <c r="J2725" s="77"/>
      <c r="K2725" s="92"/>
    </row>
    <row r="2726" spans="1:11" ht="12.75" x14ac:dyDescent="0.2">
      <c r="A2726" s="14"/>
      <c r="B2726" s="14"/>
      <c r="C2726" s="14"/>
      <c r="D2726" s="16"/>
      <c r="E2726" s="16"/>
      <c r="F2726" s="14"/>
      <c r="G2726" s="14"/>
      <c r="H2726" s="14"/>
      <c r="I2726" s="15"/>
      <c r="J2726" s="77"/>
      <c r="K2726" s="92"/>
    </row>
    <row r="2727" spans="1:11" ht="12.75" x14ac:dyDescent="0.2">
      <c r="A2727" s="14"/>
      <c r="B2727" s="14"/>
      <c r="C2727" s="14"/>
      <c r="D2727" s="16"/>
      <c r="E2727" s="16"/>
      <c r="F2727" s="14"/>
      <c r="G2727" s="14"/>
      <c r="H2727" s="14"/>
      <c r="I2727" s="15"/>
      <c r="J2727" s="77"/>
      <c r="K2727" s="92"/>
    </row>
    <row r="2728" spans="1:11" ht="12.75" x14ac:dyDescent="0.2">
      <c r="A2728" s="14"/>
      <c r="B2728" s="14"/>
      <c r="C2728" s="14"/>
      <c r="D2728" s="16"/>
      <c r="E2728" s="16"/>
      <c r="F2728" s="14"/>
      <c r="G2728" s="14"/>
      <c r="H2728" s="14"/>
      <c r="I2728" s="15"/>
      <c r="J2728" s="77"/>
      <c r="K2728" s="92"/>
    </row>
    <row r="2729" spans="1:11" ht="12.75" x14ac:dyDescent="0.2">
      <c r="A2729" s="14"/>
      <c r="B2729" s="14"/>
      <c r="C2729" s="14"/>
      <c r="D2729" s="16"/>
      <c r="E2729" s="16"/>
      <c r="F2729" s="14"/>
      <c r="G2729" s="14"/>
      <c r="H2729" s="14"/>
      <c r="I2729" s="15"/>
      <c r="J2729" s="77"/>
      <c r="K2729" s="92"/>
    </row>
    <row r="2730" spans="1:11" ht="12.75" x14ac:dyDescent="0.2">
      <c r="A2730" s="14"/>
      <c r="B2730" s="14"/>
      <c r="C2730" s="14"/>
      <c r="D2730" s="16"/>
      <c r="E2730" s="16"/>
      <c r="F2730" s="14"/>
      <c r="G2730" s="14"/>
      <c r="H2730" s="14"/>
      <c r="I2730" s="15"/>
      <c r="J2730" s="77"/>
      <c r="K2730" s="92"/>
    </row>
    <row r="2731" spans="1:11" ht="12.75" x14ac:dyDescent="0.2">
      <c r="A2731" s="14"/>
      <c r="B2731" s="14"/>
      <c r="C2731" s="14"/>
      <c r="D2731" s="16"/>
      <c r="E2731" s="16"/>
      <c r="F2731" s="14"/>
      <c r="G2731" s="14"/>
      <c r="H2731" s="14"/>
      <c r="I2731" s="15"/>
      <c r="J2731" s="77"/>
      <c r="K2731" s="92"/>
    </row>
    <row r="2732" spans="1:11" ht="12.75" x14ac:dyDescent="0.2">
      <c r="A2732" s="14"/>
      <c r="B2732" s="14"/>
      <c r="C2732" s="14"/>
      <c r="D2732" s="16"/>
      <c r="E2732" s="16"/>
      <c r="F2732" s="14"/>
      <c r="G2732" s="14"/>
      <c r="H2732" s="14"/>
      <c r="I2732" s="15"/>
      <c r="J2732" s="77"/>
      <c r="K2732" s="92"/>
    </row>
    <row r="2733" spans="1:11" ht="12.75" x14ac:dyDescent="0.2">
      <c r="A2733" s="14"/>
      <c r="B2733" s="14"/>
      <c r="C2733" s="14"/>
      <c r="D2733" s="16"/>
      <c r="E2733" s="16"/>
      <c r="F2733" s="14"/>
      <c r="G2733" s="14"/>
      <c r="H2733" s="14"/>
      <c r="I2733" s="15"/>
      <c r="J2733" s="77"/>
      <c r="K2733" s="92"/>
    </row>
    <row r="2734" spans="1:11" ht="12.75" x14ac:dyDescent="0.2">
      <c r="A2734" s="14"/>
      <c r="B2734" s="14"/>
      <c r="C2734" s="14"/>
      <c r="D2734" s="16"/>
      <c r="E2734" s="16"/>
      <c r="F2734" s="14"/>
      <c r="G2734" s="14"/>
      <c r="H2734" s="14"/>
      <c r="I2734" s="15"/>
      <c r="J2734" s="77"/>
      <c r="K2734" s="92"/>
    </row>
    <row r="2735" spans="1:11" ht="12.75" x14ac:dyDescent="0.2">
      <c r="A2735" s="14"/>
      <c r="B2735" s="14"/>
      <c r="C2735" s="14"/>
      <c r="D2735" s="16"/>
      <c r="E2735" s="16"/>
      <c r="F2735" s="14"/>
      <c r="G2735" s="14"/>
      <c r="H2735" s="14"/>
      <c r="I2735" s="15"/>
      <c r="J2735" s="77"/>
      <c r="K2735" s="92"/>
    </row>
    <row r="2736" spans="1:11" ht="12.75" x14ac:dyDescent="0.2">
      <c r="A2736" s="14"/>
      <c r="B2736" s="14"/>
      <c r="C2736" s="14"/>
      <c r="D2736" s="16"/>
      <c r="E2736" s="16"/>
      <c r="F2736" s="14"/>
      <c r="G2736" s="14"/>
      <c r="H2736" s="14"/>
      <c r="I2736" s="15"/>
      <c r="J2736" s="77"/>
      <c r="K2736" s="92"/>
    </row>
    <row r="2737" spans="1:11" ht="12.75" x14ac:dyDescent="0.2">
      <c r="A2737" s="14"/>
      <c r="B2737" s="14"/>
      <c r="C2737" s="14"/>
      <c r="D2737" s="16"/>
      <c r="E2737" s="16"/>
      <c r="F2737" s="14"/>
      <c r="G2737" s="14"/>
      <c r="H2737" s="14"/>
      <c r="I2737" s="15"/>
      <c r="J2737" s="77"/>
      <c r="K2737" s="92"/>
    </row>
    <row r="2738" spans="1:11" ht="12.75" x14ac:dyDescent="0.2">
      <c r="A2738" s="14"/>
      <c r="B2738" s="14"/>
      <c r="C2738" s="14"/>
      <c r="D2738" s="16"/>
      <c r="E2738" s="16"/>
      <c r="F2738" s="14"/>
      <c r="G2738" s="14"/>
      <c r="H2738" s="14"/>
      <c r="I2738" s="15"/>
      <c r="J2738" s="77"/>
      <c r="K2738" s="92"/>
    </row>
    <row r="2739" spans="1:11" ht="12.75" x14ac:dyDescent="0.2">
      <c r="A2739" s="14"/>
      <c r="B2739" s="14"/>
      <c r="C2739" s="14"/>
      <c r="D2739" s="16"/>
      <c r="E2739" s="16"/>
      <c r="F2739" s="14"/>
      <c r="G2739" s="14"/>
      <c r="H2739" s="14"/>
      <c r="I2739" s="15"/>
      <c r="J2739" s="77"/>
      <c r="K2739" s="92"/>
    </row>
    <row r="2740" spans="1:11" ht="12.75" x14ac:dyDescent="0.2">
      <c r="A2740" s="14"/>
      <c r="B2740" s="14"/>
      <c r="C2740" s="14"/>
      <c r="D2740" s="16"/>
      <c r="E2740" s="16"/>
      <c r="F2740" s="14"/>
      <c r="G2740" s="14"/>
      <c r="H2740" s="14"/>
      <c r="I2740" s="15"/>
      <c r="J2740" s="77"/>
      <c r="K2740" s="92"/>
    </row>
    <row r="2741" spans="1:11" ht="12.75" x14ac:dyDescent="0.2">
      <c r="A2741" s="14"/>
      <c r="B2741" s="14"/>
      <c r="C2741" s="14"/>
      <c r="D2741" s="16"/>
      <c r="E2741" s="16"/>
      <c r="F2741" s="14"/>
      <c r="G2741" s="14"/>
      <c r="H2741" s="14"/>
      <c r="I2741" s="15"/>
      <c r="J2741" s="77"/>
      <c r="K2741" s="92"/>
    </row>
    <row r="2742" spans="1:11" ht="12.75" x14ac:dyDescent="0.2">
      <c r="A2742" s="14"/>
      <c r="B2742" s="14"/>
      <c r="C2742" s="14"/>
      <c r="D2742" s="16"/>
      <c r="E2742" s="16"/>
      <c r="F2742" s="14"/>
      <c r="G2742" s="14"/>
      <c r="H2742" s="14"/>
      <c r="I2742" s="15"/>
      <c r="J2742" s="77"/>
      <c r="K2742" s="92"/>
    </row>
    <row r="2743" spans="1:11" ht="12.75" x14ac:dyDescent="0.2">
      <c r="A2743" s="14"/>
      <c r="B2743" s="14"/>
      <c r="C2743" s="14"/>
      <c r="D2743" s="16"/>
      <c r="E2743" s="16"/>
      <c r="F2743" s="14"/>
      <c r="G2743" s="14"/>
      <c r="H2743" s="14"/>
      <c r="I2743" s="15"/>
      <c r="J2743" s="77"/>
      <c r="K2743" s="92"/>
    </row>
    <row r="2744" spans="1:11" ht="12.75" x14ac:dyDescent="0.2">
      <c r="A2744" s="14"/>
      <c r="B2744" s="14"/>
      <c r="C2744" s="14"/>
      <c r="D2744" s="16"/>
      <c r="E2744" s="16"/>
      <c r="F2744" s="14"/>
      <c r="G2744" s="14"/>
      <c r="H2744" s="14"/>
      <c r="I2744" s="15"/>
      <c r="J2744" s="77"/>
      <c r="K2744" s="92"/>
    </row>
    <row r="2745" spans="1:11" ht="12.75" x14ac:dyDescent="0.2">
      <c r="A2745" s="14"/>
      <c r="B2745" s="14"/>
      <c r="C2745" s="14"/>
      <c r="D2745" s="16"/>
      <c r="E2745" s="16"/>
      <c r="F2745" s="14"/>
      <c r="G2745" s="14"/>
      <c r="H2745" s="14"/>
      <c r="I2745" s="15"/>
      <c r="J2745" s="77"/>
      <c r="K2745" s="92"/>
    </row>
    <row r="2746" spans="1:11" ht="12.75" x14ac:dyDescent="0.2">
      <c r="A2746" s="14"/>
      <c r="B2746" s="14"/>
      <c r="C2746" s="14"/>
      <c r="D2746" s="16"/>
      <c r="E2746" s="16"/>
      <c r="F2746" s="14"/>
      <c r="G2746" s="14"/>
      <c r="H2746" s="14"/>
      <c r="I2746" s="15"/>
      <c r="J2746" s="77"/>
      <c r="K2746" s="92"/>
    </row>
    <row r="2747" spans="1:11" ht="12.75" x14ac:dyDescent="0.2">
      <c r="A2747" s="14"/>
      <c r="B2747" s="14"/>
      <c r="C2747" s="14"/>
      <c r="D2747" s="16"/>
      <c r="E2747" s="16"/>
      <c r="F2747" s="14"/>
      <c r="G2747" s="14"/>
      <c r="H2747" s="14"/>
      <c r="I2747" s="15"/>
      <c r="J2747" s="77"/>
      <c r="K2747" s="92"/>
    </row>
    <row r="2748" spans="1:11" ht="12.75" x14ac:dyDescent="0.2">
      <c r="A2748" s="14"/>
      <c r="B2748" s="14"/>
      <c r="C2748" s="14"/>
      <c r="D2748" s="16"/>
      <c r="E2748" s="16"/>
      <c r="F2748" s="14"/>
      <c r="G2748" s="14"/>
      <c r="H2748" s="14"/>
      <c r="I2748" s="15"/>
      <c r="J2748" s="77"/>
      <c r="K2748" s="92"/>
    </row>
    <row r="2749" spans="1:11" ht="12.75" x14ac:dyDescent="0.2">
      <c r="A2749" s="14"/>
      <c r="B2749" s="14"/>
      <c r="C2749" s="14"/>
      <c r="D2749" s="16"/>
      <c r="E2749" s="16"/>
      <c r="F2749" s="14"/>
      <c r="G2749" s="14"/>
      <c r="H2749" s="14"/>
      <c r="I2749" s="15"/>
      <c r="J2749" s="77"/>
      <c r="K2749" s="92"/>
    </row>
    <row r="2750" spans="1:11" ht="12.75" x14ac:dyDescent="0.2">
      <c r="A2750" s="14"/>
      <c r="B2750" s="14"/>
      <c r="C2750" s="14"/>
      <c r="D2750" s="16"/>
      <c r="E2750" s="16"/>
      <c r="F2750" s="14"/>
      <c r="G2750" s="14"/>
      <c r="H2750" s="14"/>
      <c r="I2750" s="15"/>
      <c r="J2750" s="77"/>
      <c r="K2750" s="92"/>
    </row>
    <row r="2751" spans="1:11" ht="12.75" x14ac:dyDescent="0.2">
      <c r="A2751" s="14"/>
      <c r="B2751" s="14"/>
      <c r="C2751" s="14"/>
      <c r="D2751" s="16"/>
      <c r="E2751" s="16"/>
      <c r="F2751" s="14"/>
      <c r="G2751" s="14"/>
      <c r="H2751" s="14"/>
      <c r="I2751" s="15"/>
      <c r="J2751" s="77"/>
      <c r="K2751" s="92"/>
    </row>
    <row r="2752" spans="1:11" ht="12.75" x14ac:dyDescent="0.2">
      <c r="A2752" s="14"/>
      <c r="B2752" s="14"/>
      <c r="C2752" s="14"/>
      <c r="D2752" s="16"/>
      <c r="E2752" s="16"/>
      <c r="F2752" s="14"/>
      <c r="G2752" s="14"/>
      <c r="H2752" s="14"/>
      <c r="I2752" s="15"/>
      <c r="J2752" s="77"/>
      <c r="K2752" s="92"/>
    </row>
    <row r="2753" spans="1:11" ht="12.75" x14ac:dyDescent="0.2">
      <c r="A2753" s="14"/>
      <c r="B2753" s="14"/>
      <c r="C2753" s="14"/>
      <c r="D2753" s="16"/>
      <c r="E2753" s="16"/>
      <c r="F2753" s="14"/>
      <c r="G2753" s="14"/>
      <c r="H2753" s="14"/>
      <c r="I2753" s="15"/>
      <c r="J2753" s="77"/>
      <c r="K2753" s="92"/>
    </row>
    <row r="2754" spans="1:11" ht="12.75" x14ac:dyDescent="0.2">
      <c r="A2754" s="14"/>
      <c r="B2754" s="14"/>
      <c r="C2754" s="14"/>
      <c r="D2754" s="16"/>
      <c r="E2754" s="16"/>
      <c r="F2754" s="14"/>
      <c r="G2754" s="14"/>
      <c r="H2754" s="14"/>
      <c r="I2754" s="15"/>
      <c r="J2754" s="77"/>
      <c r="K2754" s="92"/>
    </row>
    <row r="2755" spans="1:11" ht="12.75" x14ac:dyDescent="0.2">
      <c r="A2755" s="14"/>
      <c r="B2755" s="14"/>
      <c r="C2755" s="14"/>
      <c r="D2755" s="16"/>
      <c r="E2755" s="16"/>
      <c r="F2755" s="14"/>
      <c r="G2755" s="14"/>
      <c r="H2755" s="14"/>
      <c r="I2755" s="15"/>
      <c r="J2755" s="77"/>
      <c r="K2755" s="92"/>
    </row>
    <row r="2756" spans="1:11" ht="12.75" x14ac:dyDescent="0.2">
      <c r="A2756" s="14"/>
      <c r="B2756" s="14"/>
      <c r="C2756" s="14"/>
      <c r="D2756" s="16"/>
      <c r="E2756" s="16"/>
      <c r="F2756" s="14"/>
      <c r="G2756" s="14"/>
      <c r="H2756" s="14"/>
      <c r="I2756" s="15"/>
      <c r="J2756" s="77"/>
      <c r="K2756" s="92"/>
    </row>
    <row r="2757" spans="1:11" ht="12.75" x14ac:dyDescent="0.2">
      <c r="A2757" s="14"/>
      <c r="B2757" s="14"/>
      <c r="C2757" s="14"/>
      <c r="D2757" s="16"/>
      <c r="E2757" s="16"/>
      <c r="F2757" s="14"/>
      <c r="G2757" s="14"/>
      <c r="H2757" s="14"/>
      <c r="I2757" s="15"/>
      <c r="J2757" s="77"/>
      <c r="K2757" s="92"/>
    </row>
    <row r="2758" spans="1:11" ht="12.75" x14ac:dyDescent="0.2">
      <c r="A2758" s="14"/>
      <c r="B2758" s="14"/>
      <c r="C2758" s="14"/>
      <c r="D2758" s="16"/>
      <c r="E2758" s="16"/>
      <c r="F2758" s="14"/>
      <c r="G2758" s="14"/>
      <c r="H2758" s="14"/>
      <c r="I2758" s="15"/>
      <c r="J2758" s="77"/>
      <c r="K2758" s="92"/>
    </row>
    <row r="2759" spans="1:11" ht="12.75" x14ac:dyDescent="0.2">
      <c r="A2759" s="14"/>
      <c r="B2759" s="14"/>
      <c r="C2759" s="14"/>
      <c r="D2759" s="16"/>
      <c r="E2759" s="16"/>
      <c r="F2759" s="14"/>
      <c r="G2759" s="14"/>
      <c r="H2759" s="14"/>
      <c r="I2759" s="15"/>
      <c r="J2759" s="77"/>
      <c r="K2759" s="92"/>
    </row>
    <row r="2760" spans="1:11" ht="12.75" x14ac:dyDescent="0.2">
      <c r="A2760" s="14"/>
      <c r="B2760" s="14"/>
      <c r="C2760" s="14"/>
      <c r="D2760" s="16"/>
      <c r="E2760" s="16"/>
      <c r="F2760" s="14"/>
      <c r="G2760" s="14"/>
      <c r="H2760" s="14"/>
      <c r="I2760" s="15"/>
      <c r="J2760" s="77"/>
      <c r="K2760" s="92"/>
    </row>
    <row r="2761" spans="1:11" ht="12.75" x14ac:dyDescent="0.2">
      <c r="A2761" s="14"/>
      <c r="B2761" s="14"/>
      <c r="C2761" s="14"/>
      <c r="D2761" s="16"/>
      <c r="E2761" s="16"/>
      <c r="F2761" s="14"/>
      <c r="G2761" s="14"/>
      <c r="H2761" s="14"/>
      <c r="I2761" s="15"/>
      <c r="J2761" s="77"/>
      <c r="K2761" s="92"/>
    </row>
    <row r="2762" spans="1:11" ht="12.75" x14ac:dyDescent="0.2">
      <c r="A2762" s="14"/>
      <c r="B2762" s="14"/>
      <c r="C2762" s="14"/>
      <c r="D2762" s="16"/>
      <c r="E2762" s="16"/>
      <c r="F2762" s="14"/>
      <c r="G2762" s="14"/>
      <c r="H2762" s="14"/>
      <c r="I2762" s="15"/>
      <c r="J2762" s="77"/>
      <c r="K2762" s="92"/>
    </row>
    <row r="2763" spans="1:11" ht="12.75" x14ac:dyDescent="0.2">
      <c r="A2763" s="14"/>
      <c r="B2763" s="14"/>
      <c r="C2763" s="14"/>
      <c r="D2763" s="16"/>
      <c r="E2763" s="16"/>
      <c r="F2763" s="14"/>
      <c r="G2763" s="14"/>
      <c r="H2763" s="14"/>
      <c r="I2763" s="15"/>
      <c r="J2763" s="77"/>
      <c r="K2763" s="92"/>
    </row>
    <row r="2764" spans="1:11" ht="12.75" x14ac:dyDescent="0.2">
      <c r="A2764" s="14"/>
      <c r="B2764" s="14"/>
      <c r="C2764" s="14"/>
      <c r="D2764" s="16"/>
      <c r="E2764" s="16"/>
      <c r="F2764" s="14"/>
      <c r="G2764" s="14"/>
      <c r="H2764" s="14"/>
      <c r="I2764" s="15"/>
      <c r="J2764" s="77"/>
      <c r="K2764" s="92"/>
    </row>
    <row r="2765" spans="1:11" ht="12.75" x14ac:dyDescent="0.2">
      <c r="A2765" s="14"/>
      <c r="B2765" s="14"/>
      <c r="C2765" s="14"/>
      <c r="D2765" s="16"/>
      <c r="E2765" s="16"/>
      <c r="F2765" s="14"/>
      <c r="G2765" s="14"/>
      <c r="H2765" s="14"/>
      <c r="I2765" s="15"/>
      <c r="J2765" s="77"/>
      <c r="K2765" s="92"/>
    </row>
    <row r="2766" spans="1:11" ht="12.75" x14ac:dyDescent="0.2">
      <c r="A2766" s="14"/>
      <c r="B2766" s="14"/>
      <c r="C2766" s="14"/>
      <c r="D2766" s="16"/>
      <c r="E2766" s="16"/>
      <c r="F2766" s="14"/>
      <c r="G2766" s="14"/>
      <c r="H2766" s="14"/>
      <c r="I2766" s="15"/>
      <c r="J2766" s="77"/>
      <c r="K2766" s="92"/>
    </row>
    <row r="2767" spans="1:11" ht="12.75" x14ac:dyDescent="0.2">
      <c r="A2767" s="14"/>
      <c r="B2767" s="14"/>
      <c r="C2767" s="14"/>
      <c r="D2767" s="16"/>
      <c r="E2767" s="16"/>
      <c r="F2767" s="14"/>
      <c r="G2767" s="14"/>
      <c r="H2767" s="14"/>
      <c r="I2767" s="15"/>
      <c r="J2767" s="77"/>
      <c r="K2767" s="92"/>
    </row>
    <row r="2768" spans="1:11" ht="12.75" x14ac:dyDescent="0.2">
      <c r="A2768" s="14"/>
      <c r="B2768" s="14"/>
      <c r="C2768" s="14"/>
      <c r="D2768" s="16"/>
      <c r="E2768" s="16"/>
      <c r="F2768" s="14"/>
      <c r="G2768" s="14"/>
      <c r="H2768" s="14"/>
      <c r="I2768" s="15"/>
      <c r="J2768" s="77"/>
      <c r="K2768" s="92"/>
    </row>
    <row r="2769" spans="1:11" ht="12.75" x14ac:dyDescent="0.2">
      <c r="A2769" s="14"/>
      <c r="B2769" s="14"/>
      <c r="C2769" s="14"/>
      <c r="D2769" s="16"/>
      <c r="E2769" s="16"/>
      <c r="F2769" s="14"/>
      <c r="G2769" s="14"/>
      <c r="H2769" s="14"/>
      <c r="I2769" s="15"/>
      <c r="J2769" s="77"/>
      <c r="K2769" s="92"/>
    </row>
    <row r="2770" spans="1:11" ht="12.75" x14ac:dyDescent="0.2">
      <c r="A2770" s="14"/>
      <c r="B2770" s="14"/>
      <c r="C2770" s="14"/>
      <c r="D2770" s="16"/>
      <c r="E2770" s="16"/>
      <c r="F2770" s="14"/>
      <c r="G2770" s="14"/>
      <c r="H2770" s="14"/>
      <c r="I2770" s="15"/>
      <c r="J2770" s="77"/>
      <c r="K2770" s="92"/>
    </row>
    <row r="2771" spans="1:11" ht="12.75" x14ac:dyDescent="0.2">
      <c r="A2771" s="14"/>
      <c r="B2771" s="14"/>
      <c r="C2771" s="14"/>
      <c r="D2771" s="16"/>
      <c r="E2771" s="16"/>
      <c r="F2771" s="14"/>
      <c r="G2771" s="14"/>
      <c r="H2771" s="14"/>
      <c r="I2771" s="15"/>
      <c r="J2771" s="77"/>
      <c r="K2771" s="92"/>
    </row>
    <row r="2772" spans="1:11" ht="12.75" x14ac:dyDescent="0.2">
      <c r="A2772" s="14"/>
      <c r="B2772" s="14"/>
      <c r="C2772" s="14"/>
      <c r="D2772" s="16"/>
      <c r="E2772" s="16"/>
      <c r="F2772" s="14"/>
      <c r="G2772" s="14"/>
      <c r="H2772" s="14"/>
      <c r="I2772" s="15"/>
      <c r="J2772" s="77"/>
      <c r="K2772" s="92"/>
    </row>
    <row r="2773" spans="1:11" ht="12.75" x14ac:dyDescent="0.2">
      <c r="A2773" s="14"/>
      <c r="B2773" s="14"/>
      <c r="C2773" s="14"/>
      <c r="D2773" s="16"/>
      <c r="E2773" s="16"/>
      <c r="F2773" s="14"/>
      <c r="G2773" s="14"/>
      <c r="H2773" s="14"/>
      <c r="I2773" s="15"/>
      <c r="J2773" s="77"/>
      <c r="K2773" s="92"/>
    </row>
    <row r="2774" spans="1:11" ht="12.75" x14ac:dyDescent="0.2">
      <c r="A2774" s="14"/>
      <c r="B2774" s="14"/>
      <c r="C2774" s="14"/>
      <c r="D2774" s="16"/>
      <c r="E2774" s="16"/>
      <c r="F2774" s="14"/>
      <c r="G2774" s="14"/>
      <c r="H2774" s="14"/>
      <c r="I2774" s="15"/>
      <c r="J2774" s="77"/>
      <c r="K2774" s="92"/>
    </row>
    <row r="2775" spans="1:11" ht="12.75" x14ac:dyDescent="0.2">
      <c r="A2775" s="14"/>
      <c r="B2775" s="14"/>
      <c r="C2775" s="14"/>
      <c r="D2775" s="16"/>
      <c r="E2775" s="16"/>
      <c r="F2775" s="14"/>
      <c r="G2775" s="14"/>
      <c r="H2775" s="14"/>
      <c r="I2775" s="15"/>
      <c r="J2775" s="77"/>
      <c r="K2775" s="92"/>
    </row>
    <row r="2776" spans="1:11" ht="12.75" x14ac:dyDescent="0.2">
      <c r="A2776" s="14"/>
      <c r="B2776" s="14"/>
      <c r="C2776" s="14"/>
      <c r="D2776" s="16"/>
      <c r="E2776" s="16"/>
      <c r="F2776" s="14"/>
      <c r="G2776" s="14"/>
      <c r="H2776" s="14"/>
      <c r="I2776" s="15"/>
      <c r="J2776" s="77"/>
      <c r="K2776" s="92"/>
    </row>
    <row r="2777" spans="1:11" ht="12.75" x14ac:dyDescent="0.2">
      <c r="A2777" s="14"/>
      <c r="B2777" s="14"/>
      <c r="C2777" s="14"/>
      <c r="D2777" s="16"/>
      <c r="E2777" s="16"/>
      <c r="F2777" s="14"/>
      <c r="G2777" s="14"/>
      <c r="H2777" s="14"/>
      <c r="I2777" s="15"/>
      <c r="J2777" s="77"/>
      <c r="K2777" s="92"/>
    </row>
    <row r="2778" spans="1:11" ht="12.75" x14ac:dyDescent="0.2">
      <c r="A2778" s="14"/>
      <c r="B2778" s="14"/>
      <c r="C2778" s="14"/>
      <c r="D2778" s="16"/>
      <c r="E2778" s="16"/>
      <c r="F2778" s="14"/>
      <c r="G2778" s="14"/>
      <c r="H2778" s="14"/>
      <c r="I2778" s="15"/>
      <c r="J2778" s="77"/>
      <c r="K2778" s="92"/>
    </row>
    <row r="2779" spans="1:11" ht="12.75" x14ac:dyDescent="0.2">
      <c r="A2779" s="14"/>
      <c r="B2779" s="14"/>
      <c r="C2779" s="14"/>
      <c r="D2779" s="16"/>
      <c r="E2779" s="16"/>
      <c r="F2779" s="14"/>
      <c r="G2779" s="14"/>
      <c r="H2779" s="14"/>
      <c r="I2779" s="15"/>
      <c r="J2779" s="77"/>
      <c r="K2779" s="92"/>
    </row>
    <row r="2780" spans="1:11" ht="12.75" x14ac:dyDescent="0.2">
      <c r="A2780" s="14"/>
      <c r="B2780" s="14"/>
      <c r="C2780" s="14"/>
      <c r="D2780" s="16"/>
      <c r="E2780" s="16"/>
      <c r="F2780" s="14"/>
      <c r="G2780" s="14"/>
      <c r="H2780" s="14"/>
      <c r="I2780" s="15"/>
      <c r="J2780" s="77"/>
      <c r="K2780" s="92"/>
    </row>
    <row r="2781" spans="1:11" ht="12.75" x14ac:dyDescent="0.2">
      <c r="A2781" s="14"/>
      <c r="B2781" s="14"/>
      <c r="C2781" s="14"/>
      <c r="D2781" s="16"/>
      <c r="E2781" s="16"/>
      <c r="F2781" s="14"/>
      <c r="G2781" s="14"/>
      <c r="H2781" s="14"/>
      <c r="I2781" s="15"/>
      <c r="J2781" s="77"/>
      <c r="K2781" s="92"/>
    </row>
    <row r="2782" spans="1:11" ht="12.75" x14ac:dyDescent="0.2">
      <c r="A2782" s="14"/>
      <c r="B2782" s="14"/>
      <c r="C2782" s="14"/>
      <c r="D2782" s="16"/>
      <c r="E2782" s="16"/>
      <c r="F2782" s="14"/>
      <c r="G2782" s="14"/>
      <c r="H2782" s="14"/>
      <c r="I2782" s="15"/>
      <c r="J2782" s="77"/>
      <c r="K2782" s="92"/>
    </row>
    <row r="2783" spans="1:11" ht="12.75" x14ac:dyDescent="0.2">
      <c r="A2783" s="14"/>
      <c r="B2783" s="14"/>
      <c r="C2783" s="14"/>
      <c r="D2783" s="16"/>
      <c r="E2783" s="16"/>
      <c r="F2783" s="14"/>
      <c r="G2783" s="14"/>
      <c r="H2783" s="14"/>
      <c r="I2783" s="15"/>
      <c r="J2783" s="77"/>
      <c r="K2783" s="92"/>
    </row>
    <row r="2784" spans="1:11" ht="12.75" x14ac:dyDescent="0.2">
      <c r="A2784" s="14"/>
      <c r="B2784" s="14"/>
      <c r="C2784" s="14"/>
      <c r="D2784" s="16"/>
      <c r="E2784" s="16"/>
      <c r="F2784" s="14"/>
      <c r="G2784" s="14"/>
      <c r="H2784" s="14"/>
      <c r="I2784" s="15"/>
      <c r="J2784" s="77"/>
      <c r="K2784" s="92"/>
    </row>
    <row r="2785" spans="1:11" ht="12.75" x14ac:dyDescent="0.2">
      <c r="A2785" s="14"/>
      <c r="B2785" s="14"/>
      <c r="C2785" s="14"/>
      <c r="D2785" s="16"/>
      <c r="E2785" s="16"/>
      <c r="F2785" s="14"/>
      <c r="G2785" s="14"/>
      <c r="H2785" s="14"/>
      <c r="I2785" s="15"/>
      <c r="J2785" s="77"/>
      <c r="K2785" s="92"/>
    </row>
    <row r="2786" spans="1:11" ht="12.75" x14ac:dyDescent="0.2">
      <c r="A2786" s="14"/>
      <c r="B2786" s="14"/>
      <c r="C2786" s="14"/>
      <c r="D2786" s="16"/>
      <c r="E2786" s="16"/>
      <c r="F2786" s="14"/>
      <c r="G2786" s="14"/>
      <c r="H2786" s="14"/>
      <c r="I2786" s="15"/>
      <c r="J2786" s="77"/>
      <c r="K2786" s="92"/>
    </row>
    <row r="2787" spans="1:11" ht="12.75" x14ac:dyDescent="0.2">
      <c r="A2787" s="14"/>
      <c r="B2787" s="14"/>
      <c r="C2787" s="14"/>
      <c r="D2787" s="16"/>
      <c r="E2787" s="16"/>
      <c r="F2787" s="14"/>
      <c r="G2787" s="14"/>
      <c r="H2787" s="14"/>
      <c r="I2787" s="15"/>
      <c r="J2787" s="77"/>
      <c r="K2787" s="92"/>
    </row>
    <row r="2788" spans="1:11" ht="12.75" x14ac:dyDescent="0.2">
      <c r="A2788" s="14"/>
      <c r="B2788" s="14"/>
      <c r="C2788" s="14"/>
      <c r="D2788" s="16"/>
      <c r="E2788" s="16"/>
      <c r="F2788" s="14"/>
      <c r="G2788" s="14"/>
      <c r="H2788" s="14"/>
      <c r="I2788" s="15"/>
      <c r="J2788" s="77"/>
      <c r="K2788" s="92"/>
    </row>
    <row r="2789" spans="1:11" ht="12.75" x14ac:dyDescent="0.2">
      <c r="A2789" s="14"/>
      <c r="B2789" s="14"/>
      <c r="C2789" s="14"/>
      <c r="D2789" s="16"/>
      <c r="E2789" s="16"/>
      <c r="F2789" s="14"/>
      <c r="G2789" s="14"/>
      <c r="H2789" s="14"/>
      <c r="I2789" s="15"/>
      <c r="J2789" s="77"/>
      <c r="K2789" s="92"/>
    </row>
    <row r="2790" spans="1:11" ht="12.75" x14ac:dyDescent="0.2">
      <c r="A2790" s="14"/>
      <c r="B2790" s="14"/>
      <c r="C2790" s="14"/>
      <c r="D2790" s="16"/>
      <c r="E2790" s="16"/>
      <c r="F2790" s="14"/>
      <c r="G2790" s="14"/>
      <c r="H2790" s="14"/>
      <c r="I2790" s="15"/>
      <c r="J2790" s="77"/>
      <c r="K2790" s="92"/>
    </row>
    <row r="2791" spans="1:11" ht="12.75" x14ac:dyDescent="0.2">
      <c r="A2791" s="14"/>
      <c r="B2791" s="14"/>
      <c r="C2791" s="14"/>
      <c r="D2791" s="16"/>
      <c r="E2791" s="16"/>
      <c r="F2791" s="14"/>
      <c r="G2791" s="14"/>
      <c r="H2791" s="14"/>
      <c r="I2791" s="15"/>
      <c r="J2791" s="77"/>
      <c r="K2791" s="92"/>
    </row>
    <row r="2792" spans="1:11" ht="12.75" x14ac:dyDescent="0.2">
      <c r="A2792" s="14"/>
      <c r="B2792" s="14"/>
      <c r="C2792" s="14"/>
      <c r="D2792" s="16"/>
      <c r="E2792" s="16"/>
      <c r="F2792" s="14"/>
      <c r="G2792" s="14"/>
      <c r="H2792" s="14"/>
      <c r="I2792" s="15"/>
      <c r="J2792" s="77"/>
      <c r="K2792" s="92"/>
    </row>
    <row r="2793" spans="1:11" ht="12.75" x14ac:dyDescent="0.2">
      <c r="A2793" s="14"/>
      <c r="B2793" s="14"/>
      <c r="C2793" s="14"/>
      <c r="D2793" s="16"/>
      <c r="E2793" s="16"/>
      <c r="F2793" s="14"/>
      <c r="G2793" s="14"/>
      <c r="H2793" s="14"/>
      <c r="I2793" s="15"/>
      <c r="J2793" s="77"/>
      <c r="K2793" s="92"/>
    </row>
    <row r="2794" spans="1:11" ht="12.75" x14ac:dyDescent="0.2">
      <c r="A2794" s="14"/>
      <c r="B2794" s="14"/>
      <c r="C2794" s="14"/>
      <c r="D2794" s="16"/>
      <c r="E2794" s="16"/>
      <c r="F2794" s="14"/>
      <c r="G2794" s="14"/>
      <c r="H2794" s="14"/>
      <c r="I2794" s="15"/>
      <c r="J2794" s="77"/>
      <c r="K2794" s="92"/>
    </row>
    <row r="2795" spans="1:11" ht="12.75" x14ac:dyDescent="0.2">
      <c r="A2795" s="14"/>
      <c r="B2795" s="14"/>
      <c r="C2795" s="14"/>
      <c r="D2795" s="16"/>
      <c r="E2795" s="16"/>
      <c r="F2795" s="14"/>
      <c r="G2795" s="14"/>
      <c r="H2795" s="14"/>
      <c r="I2795" s="15"/>
      <c r="J2795" s="77"/>
      <c r="K2795" s="92"/>
    </row>
    <row r="2796" spans="1:11" ht="12.75" x14ac:dyDescent="0.2">
      <c r="A2796" s="14"/>
      <c r="B2796" s="14"/>
      <c r="C2796" s="14"/>
      <c r="D2796" s="16"/>
      <c r="E2796" s="16"/>
      <c r="F2796" s="14"/>
      <c r="G2796" s="14"/>
      <c r="H2796" s="14"/>
      <c r="I2796" s="15"/>
      <c r="J2796" s="77"/>
      <c r="K2796" s="92"/>
    </row>
    <row r="2797" spans="1:11" ht="12.75" x14ac:dyDescent="0.2">
      <c r="A2797" s="14"/>
      <c r="B2797" s="14"/>
      <c r="C2797" s="14"/>
      <c r="D2797" s="16"/>
      <c r="E2797" s="16"/>
      <c r="F2797" s="14"/>
      <c r="G2797" s="14"/>
      <c r="H2797" s="14"/>
      <c r="I2797" s="15"/>
      <c r="J2797" s="77"/>
      <c r="K2797" s="92"/>
    </row>
    <row r="2798" spans="1:11" ht="12.75" x14ac:dyDescent="0.2">
      <c r="A2798" s="14"/>
      <c r="B2798" s="14"/>
      <c r="C2798" s="14"/>
      <c r="D2798" s="16"/>
      <c r="E2798" s="16"/>
      <c r="F2798" s="14"/>
      <c r="G2798" s="14"/>
      <c r="H2798" s="14"/>
      <c r="I2798" s="15"/>
      <c r="J2798" s="77"/>
      <c r="K2798" s="92"/>
    </row>
    <row r="2799" spans="1:11" ht="12.75" x14ac:dyDescent="0.2">
      <c r="A2799" s="14"/>
      <c r="B2799" s="14"/>
      <c r="C2799" s="14"/>
      <c r="D2799" s="16"/>
      <c r="E2799" s="16"/>
      <c r="F2799" s="14"/>
      <c r="G2799" s="14"/>
      <c r="H2799" s="14"/>
      <c r="I2799" s="15"/>
      <c r="J2799" s="77"/>
      <c r="K2799" s="92"/>
    </row>
    <row r="2800" spans="1:11" ht="12.75" x14ac:dyDescent="0.2">
      <c r="A2800" s="14"/>
      <c r="B2800" s="14"/>
      <c r="C2800" s="14"/>
      <c r="D2800" s="16"/>
      <c r="E2800" s="16"/>
      <c r="F2800" s="14"/>
      <c r="G2800" s="14"/>
      <c r="H2800" s="14"/>
      <c r="I2800" s="15"/>
      <c r="J2800" s="77"/>
      <c r="K2800" s="92"/>
    </row>
    <row r="2801" spans="1:11" ht="12.75" x14ac:dyDescent="0.2">
      <c r="A2801" s="14"/>
      <c r="B2801" s="14"/>
      <c r="C2801" s="14"/>
      <c r="D2801" s="16"/>
      <c r="E2801" s="16"/>
      <c r="F2801" s="14"/>
      <c r="G2801" s="14"/>
      <c r="H2801" s="14"/>
      <c r="I2801" s="15"/>
      <c r="J2801" s="77"/>
      <c r="K2801" s="92"/>
    </row>
    <row r="2802" spans="1:11" ht="12.75" x14ac:dyDescent="0.2">
      <c r="A2802" s="14"/>
      <c r="B2802" s="14"/>
      <c r="C2802" s="14"/>
      <c r="D2802" s="16"/>
      <c r="E2802" s="16"/>
      <c r="F2802" s="14"/>
      <c r="G2802" s="14"/>
      <c r="H2802" s="14"/>
      <c r="I2802" s="15"/>
      <c r="J2802" s="77"/>
      <c r="K2802" s="92"/>
    </row>
    <row r="2803" spans="1:11" ht="12.75" x14ac:dyDescent="0.2">
      <c r="A2803" s="14"/>
      <c r="B2803" s="14"/>
      <c r="C2803" s="14"/>
      <c r="D2803" s="16"/>
      <c r="E2803" s="16"/>
      <c r="F2803" s="14"/>
      <c r="G2803" s="14"/>
      <c r="H2803" s="14"/>
      <c r="I2803" s="15"/>
      <c r="J2803" s="77"/>
      <c r="K2803" s="92"/>
    </row>
    <row r="2804" spans="1:11" ht="12.75" x14ac:dyDescent="0.2">
      <c r="A2804" s="14"/>
      <c r="B2804" s="14"/>
      <c r="C2804" s="14"/>
      <c r="D2804" s="16"/>
      <c r="E2804" s="16"/>
      <c r="F2804" s="14"/>
      <c r="G2804" s="14"/>
      <c r="H2804" s="14"/>
      <c r="I2804" s="15"/>
      <c r="J2804" s="77"/>
      <c r="K2804" s="92"/>
    </row>
    <row r="2805" spans="1:11" ht="12.75" x14ac:dyDescent="0.2">
      <c r="A2805" s="14"/>
      <c r="B2805" s="14"/>
      <c r="C2805" s="14"/>
      <c r="D2805" s="16"/>
      <c r="E2805" s="16"/>
      <c r="F2805" s="14"/>
      <c r="G2805" s="14"/>
      <c r="H2805" s="14"/>
      <c r="I2805" s="15"/>
      <c r="J2805" s="77"/>
      <c r="K2805" s="92"/>
    </row>
    <row r="2806" spans="1:11" ht="12.75" x14ac:dyDescent="0.2">
      <c r="A2806" s="14"/>
      <c r="B2806" s="14"/>
      <c r="C2806" s="14"/>
      <c r="D2806" s="16"/>
      <c r="E2806" s="16"/>
      <c r="F2806" s="14"/>
      <c r="G2806" s="14"/>
      <c r="H2806" s="14"/>
      <c r="I2806" s="15"/>
      <c r="J2806" s="77"/>
      <c r="K2806" s="92"/>
    </row>
    <row r="2807" spans="1:11" ht="12.75" x14ac:dyDescent="0.2">
      <c r="A2807" s="14"/>
      <c r="B2807" s="14"/>
      <c r="C2807" s="14"/>
      <c r="D2807" s="16"/>
      <c r="E2807" s="16"/>
      <c r="F2807" s="14"/>
      <c r="G2807" s="14"/>
      <c r="H2807" s="14"/>
      <c r="I2807" s="15"/>
      <c r="J2807" s="77"/>
      <c r="K2807" s="92"/>
    </row>
    <row r="2808" spans="1:11" ht="12.75" x14ac:dyDescent="0.2">
      <c r="A2808" s="14"/>
      <c r="B2808" s="14"/>
      <c r="C2808" s="14"/>
      <c r="D2808" s="16"/>
      <c r="E2808" s="16"/>
      <c r="F2808" s="14"/>
      <c r="G2808" s="14"/>
      <c r="H2808" s="14"/>
      <c r="I2808" s="15"/>
      <c r="J2808" s="77"/>
      <c r="K2808" s="92"/>
    </row>
    <row r="2809" spans="1:11" ht="12.75" x14ac:dyDescent="0.2">
      <c r="A2809" s="14"/>
      <c r="B2809" s="14"/>
      <c r="C2809" s="14"/>
      <c r="D2809" s="16"/>
      <c r="E2809" s="16"/>
      <c r="F2809" s="14"/>
      <c r="G2809" s="14"/>
      <c r="H2809" s="14"/>
      <c r="I2809" s="15"/>
      <c r="J2809" s="77"/>
      <c r="K2809" s="92"/>
    </row>
    <row r="2810" spans="1:11" ht="12.75" x14ac:dyDescent="0.2">
      <c r="A2810" s="14"/>
      <c r="B2810" s="14"/>
      <c r="C2810" s="14"/>
      <c r="D2810" s="16"/>
      <c r="E2810" s="16"/>
      <c r="F2810" s="14"/>
      <c r="G2810" s="14"/>
      <c r="H2810" s="14"/>
      <c r="I2810" s="15"/>
      <c r="J2810" s="77"/>
      <c r="K2810" s="92"/>
    </row>
    <row r="2811" spans="1:11" ht="12.75" x14ac:dyDescent="0.2">
      <c r="A2811" s="14"/>
      <c r="B2811" s="14"/>
      <c r="C2811" s="14"/>
      <c r="D2811" s="16"/>
      <c r="E2811" s="16"/>
      <c r="F2811" s="14"/>
      <c r="G2811" s="14"/>
      <c r="H2811" s="14"/>
      <c r="I2811" s="15"/>
      <c r="J2811" s="77"/>
      <c r="K2811" s="92"/>
    </row>
    <row r="2812" spans="1:11" ht="12.75" x14ac:dyDescent="0.2">
      <c r="A2812" s="14"/>
      <c r="B2812" s="14"/>
      <c r="C2812" s="14"/>
      <c r="D2812" s="16"/>
      <c r="E2812" s="16"/>
      <c r="F2812" s="14"/>
      <c r="G2812" s="14"/>
      <c r="H2812" s="14"/>
      <c r="I2812" s="15"/>
      <c r="J2812" s="77"/>
      <c r="K2812" s="92"/>
    </row>
    <row r="2813" spans="1:11" ht="12.75" x14ac:dyDescent="0.2">
      <c r="A2813" s="14"/>
      <c r="B2813" s="14"/>
      <c r="C2813" s="14"/>
      <c r="D2813" s="16"/>
      <c r="E2813" s="16"/>
      <c r="F2813" s="14"/>
      <c r="G2813" s="14"/>
      <c r="H2813" s="14"/>
      <c r="I2813" s="15"/>
      <c r="J2813" s="77"/>
      <c r="K2813" s="92"/>
    </row>
    <row r="2814" spans="1:11" ht="12.75" x14ac:dyDescent="0.2">
      <c r="A2814" s="14"/>
      <c r="B2814" s="14"/>
      <c r="C2814" s="14"/>
      <c r="D2814" s="16"/>
      <c r="E2814" s="16"/>
      <c r="F2814" s="14"/>
      <c r="G2814" s="14"/>
      <c r="H2814" s="14"/>
      <c r="I2814" s="15"/>
      <c r="J2814" s="77"/>
      <c r="K2814" s="92"/>
    </row>
    <row r="2815" spans="1:11" ht="12.75" x14ac:dyDescent="0.2">
      <c r="A2815" s="14"/>
      <c r="B2815" s="14"/>
      <c r="C2815" s="14"/>
      <c r="D2815" s="16"/>
      <c r="E2815" s="16"/>
      <c r="F2815" s="14"/>
      <c r="G2815" s="14"/>
      <c r="H2815" s="14"/>
      <c r="I2815" s="15"/>
      <c r="J2815" s="77"/>
      <c r="K2815" s="92"/>
    </row>
    <row r="2816" spans="1:11" ht="12.75" x14ac:dyDescent="0.2">
      <c r="A2816" s="14"/>
      <c r="B2816" s="14"/>
      <c r="C2816" s="14"/>
      <c r="D2816" s="16"/>
      <c r="E2816" s="16"/>
      <c r="F2816" s="14"/>
      <c r="G2816" s="14"/>
      <c r="H2816" s="14"/>
      <c r="I2816" s="15"/>
      <c r="J2816" s="77"/>
      <c r="K2816" s="92"/>
    </row>
    <row r="2817" spans="1:11" ht="12.75" x14ac:dyDescent="0.2">
      <c r="A2817" s="14"/>
      <c r="B2817" s="14"/>
      <c r="C2817" s="14"/>
      <c r="D2817" s="16"/>
      <c r="E2817" s="16"/>
      <c r="F2817" s="14"/>
      <c r="G2817" s="14"/>
      <c r="H2817" s="14"/>
      <c r="I2817" s="15"/>
      <c r="J2817" s="77"/>
      <c r="K2817" s="92"/>
    </row>
    <row r="2818" spans="1:11" ht="12.75" x14ac:dyDescent="0.2">
      <c r="A2818" s="14"/>
      <c r="B2818" s="14"/>
      <c r="C2818" s="14"/>
      <c r="D2818" s="16"/>
      <c r="E2818" s="16"/>
      <c r="F2818" s="14"/>
      <c r="G2818" s="14"/>
      <c r="H2818" s="14"/>
      <c r="I2818" s="15"/>
      <c r="J2818" s="77"/>
      <c r="K2818" s="92"/>
    </row>
    <row r="2819" spans="1:11" ht="12.75" x14ac:dyDescent="0.2">
      <c r="A2819" s="14"/>
      <c r="B2819" s="14"/>
      <c r="C2819" s="14"/>
      <c r="D2819" s="16"/>
      <c r="E2819" s="16"/>
      <c r="F2819" s="14"/>
      <c r="G2819" s="14"/>
      <c r="H2819" s="14"/>
      <c r="I2819" s="15"/>
      <c r="J2819" s="77"/>
      <c r="K2819" s="92"/>
    </row>
    <row r="2820" spans="1:11" ht="12.75" x14ac:dyDescent="0.2">
      <c r="A2820" s="14"/>
      <c r="B2820" s="14"/>
      <c r="C2820" s="14"/>
      <c r="D2820" s="16"/>
      <c r="E2820" s="16"/>
      <c r="F2820" s="14"/>
      <c r="G2820" s="14"/>
      <c r="H2820" s="14"/>
      <c r="I2820" s="15"/>
      <c r="J2820" s="77"/>
      <c r="K2820" s="92"/>
    </row>
    <row r="2821" spans="1:11" ht="12.75" x14ac:dyDescent="0.2">
      <c r="A2821" s="14"/>
      <c r="B2821" s="14"/>
      <c r="C2821" s="14"/>
      <c r="D2821" s="16"/>
      <c r="E2821" s="16"/>
      <c r="F2821" s="14"/>
      <c r="G2821" s="14"/>
      <c r="H2821" s="14"/>
      <c r="I2821" s="15"/>
      <c r="J2821" s="77"/>
      <c r="K2821" s="92"/>
    </row>
    <row r="2822" spans="1:11" ht="12.75" x14ac:dyDescent="0.2">
      <c r="A2822" s="14"/>
      <c r="B2822" s="14"/>
      <c r="C2822" s="14"/>
      <c r="D2822" s="16"/>
      <c r="E2822" s="16"/>
      <c r="F2822" s="14"/>
      <c r="G2822" s="14"/>
      <c r="H2822" s="14"/>
      <c r="I2822" s="15"/>
      <c r="J2822" s="77"/>
      <c r="K2822" s="92"/>
    </row>
    <row r="2823" spans="1:11" ht="12.75" x14ac:dyDescent="0.2">
      <c r="A2823" s="14"/>
      <c r="B2823" s="14"/>
      <c r="C2823" s="14"/>
      <c r="D2823" s="16"/>
      <c r="E2823" s="16"/>
      <c r="F2823" s="14"/>
      <c r="G2823" s="14"/>
      <c r="H2823" s="14"/>
      <c r="I2823" s="15"/>
      <c r="J2823" s="77"/>
      <c r="K2823" s="92"/>
    </row>
    <row r="2824" spans="1:11" ht="12.75" x14ac:dyDescent="0.2">
      <c r="A2824" s="14"/>
      <c r="B2824" s="14"/>
      <c r="C2824" s="14"/>
      <c r="D2824" s="16"/>
      <c r="E2824" s="16"/>
      <c r="F2824" s="14"/>
      <c r="G2824" s="14"/>
      <c r="H2824" s="14"/>
      <c r="I2824" s="15"/>
      <c r="J2824" s="77"/>
      <c r="K2824" s="92"/>
    </row>
    <row r="2825" spans="1:11" ht="12.75" x14ac:dyDescent="0.2">
      <c r="A2825" s="14"/>
      <c r="B2825" s="14"/>
      <c r="C2825" s="14"/>
      <c r="D2825" s="16"/>
      <c r="E2825" s="16"/>
      <c r="F2825" s="14"/>
      <c r="G2825" s="14"/>
      <c r="H2825" s="14"/>
      <c r="I2825" s="15"/>
      <c r="J2825" s="77"/>
      <c r="K2825" s="92"/>
    </row>
    <row r="2826" spans="1:11" ht="12.75" x14ac:dyDescent="0.2">
      <c r="A2826" s="14"/>
      <c r="B2826" s="14"/>
      <c r="C2826" s="14"/>
      <c r="D2826" s="16"/>
      <c r="E2826" s="16"/>
      <c r="F2826" s="14"/>
      <c r="G2826" s="14"/>
      <c r="H2826" s="14"/>
      <c r="I2826" s="15"/>
      <c r="J2826" s="77"/>
      <c r="K2826" s="92"/>
    </row>
    <row r="2827" spans="1:11" ht="12.75" x14ac:dyDescent="0.2">
      <c r="A2827" s="14"/>
      <c r="B2827" s="14"/>
      <c r="C2827" s="14"/>
      <c r="D2827" s="16"/>
      <c r="E2827" s="16"/>
      <c r="F2827" s="14"/>
      <c r="G2827" s="14"/>
      <c r="H2827" s="14"/>
      <c r="I2827" s="15"/>
      <c r="J2827" s="77"/>
      <c r="K2827" s="92"/>
    </row>
    <row r="2828" spans="1:11" ht="12.75" x14ac:dyDescent="0.2">
      <c r="A2828" s="14"/>
      <c r="B2828" s="14"/>
      <c r="C2828" s="14"/>
      <c r="D2828" s="16"/>
      <c r="E2828" s="16"/>
      <c r="F2828" s="14"/>
      <c r="G2828" s="14"/>
      <c r="H2828" s="14"/>
      <c r="I2828" s="15"/>
      <c r="J2828" s="77"/>
      <c r="K2828" s="92"/>
    </row>
    <row r="2829" spans="1:11" ht="12.75" x14ac:dyDescent="0.2">
      <c r="A2829" s="14"/>
      <c r="B2829" s="14"/>
      <c r="C2829" s="14"/>
      <c r="D2829" s="16"/>
      <c r="E2829" s="16"/>
      <c r="F2829" s="14"/>
      <c r="G2829" s="14"/>
      <c r="H2829" s="14"/>
      <c r="I2829" s="15"/>
      <c r="J2829" s="77"/>
      <c r="K2829" s="92"/>
    </row>
    <row r="2830" spans="1:11" ht="12.75" x14ac:dyDescent="0.2">
      <c r="A2830" s="14"/>
      <c r="B2830" s="14"/>
      <c r="C2830" s="14"/>
      <c r="D2830" s="16"/>
      <c r="E2830" s="16"/>
      <c r="F2830" s="14"/>
      <c r="G2830" s="14"/>
      <c r="H2830" s="14"/>
      <c r="I2830" s="15"/>
      <c r="J2830" s="77"/>
      <c r="K2830" s="92"/>
    </row>
    <row r="2831" spans="1:11" ht="12.75" x14ac:dyDescent="0.2">
      <c r="A2831" s="14"/>
      <c r="B2831" s="14"/>
      <c r="C2831" s="14"/>
      <c r="D2831" s="16"/>
      <c r="E2831" s="16"/>
      <c r="F2831" s="14"/>
      <c r="G2831" s="14"/>
      <c r="H2831" s="14"/>
      <c r="I2831" s="15"/>
      <c r="J2831" s="77"/>
      <c r="K2831" s="92"/>
    </row>
    <row r="2832" spans="1:11" ht="12.75" x14ac:dyDescent="0.2">
      <c r="A2832" s="14"/>
      <c r="B2832" s="14"/>
      <c r="C2832" s="14"/>
      <c r="D2832" s="16"/>
      <c r="E2832" s="16"/>
      <c r="F2832" s="14"/>
      <c r="G2832" s="14"/>
      <c r="H2832" s="14"/>
      <c r="I2832" s="15"/>
      <c r="J2832" s="77"/>
      <c r="K2832" s="92"/>
    </row>
    <row r="2833" spans="1:11" ht="12.75" x14ac:dyDescent="0.2">
      <c r="A2833" s="14"/>
      <c r="B2833" s="14"/>
      <c r="C2833" s="14"/>
      <c r="D2833" s="16"/>
      <c r="E2833" s="16"/>
      <c r="F2833" s="14"/>
      <c r="G2833" s="14"/>
      <c r="H2833" s="14"/>
      <c r="I2833" s="15"/>
      <c r="J2833" s="77"/>
      <c r="K2833" s="92"/>
    </row>
    <row r="2834" spans="1:11" ht="12.75" x14ac:dyDescent="0.2">
      <c r="A2834" s="14"/>
      <c r="B2834" s="14"/>
      <c r="C2834" s="14"/>
      <c r="D2834" s="16"/>
      <c r="E2834" s="16"/>
      <c r="F2834" s="14"/>
      <c r="G2834" s="14"/>
      <c r="H2834" s="14"/>
      <c r="I2834" s="15"/>
      <c r="J2834" s="77"/>
      <c r="K2834" s="92"/>
    </row>
    <row r="2835" spans="1:11" ht="12.75" x14ac:dyDescent="0.2">
      <c r="A2835" s="14"/>
      <c r="B2835" s="14"/>
      <c r="C2835" s="14"/>
      <c r="D2835" s="16"/>
      <c r="E2835" s="16"/>
      <c r="F2835" s="14"/>
      <c r="G2835" s="14"/>
      <c r="H2835" s="14"/>
      <c r="I2835" s="15"/>
      <c r="J2835" s="77"/>
      <c r="K2835" s="92"/>
    </row>
    <row r="2836" spans="1:11" ht="12.75" x14ac:dyDescent="0.2">
      <c r="A2836" s="14"/>
      <c r="B2836" s="14"/>
      <c r="C2836" s="14"/>
      <c r="D2836" s="16"/>
      <c r="E2836" s="16"/>
      <c r="F2836" s="14"/>
      <c r="G2836" s="14"/>
      <c r="H2836" s="14"/>
      <c r="I2836" s="15"/>
      <c r="J2836" s="77"/>
      <c r="K2836" s="92"/>
    </row>
    <row r="2837" spans="1:11" ht="12.75" x14ac:dyDescent="0.2">
      <c r="A2837" s="14"/>
      <c r="B2837" s="14"/>
      <c r="C2837" s="14"/>
      <c r="D2837" s="16"/>
      <c r="E2837" s="16"/>
      <c r="F2837" s="14"/>
      <c r="G2837" s="14"/>
      <c r="H2837" s="14"/>
      <c r="I2837" s="15"/>
      <c r="J2837" s="77"/>
      <c r="K2837" s="92"/>
    </row>
    <row r="2838" spans="1:11" ht="12.75" x14ac:dyDescent="0.2">
      <c r="A2838" s="14"/>
      <c r="B2838" s="14"/>
      <c r="C2838" s="14"/>
      <c r="D2838" s="16"/>
      <c r="E2838" s="16"/>
      <c r="F2838" s="14"/>
      <c r="G2838" s="14"/>
      <c r="H2838" s="14"/>
      <c r="I2838" s="15"/>
      <c r="J2838" s="77"/>
      <c r="K2838" s="92"/>
    </row>
    <row r="2839" spans="1:11" ht="12.75" x14ac:dyDescent="0.2">
      <c r="A2839" s="14"/>
      <c r="B2839" s="14"/>
      <c r="C2839" s="14"/>
      <c r="D2839" s="16"/>
      <c r="E2839" s="16"/>
      <c r="F2839" s="14"/>
      <c r="G2839" s="14"/>
      <c r="H2839" s="14"/>
      <c r="I2839" s="15"/>
      <c r="J2839" s="77"/>
      <c r="K2839" s="92"/>
    </row>
    <row r="2840" spans="1:11" ht="12.75" x14ac:dyDescent="0.2">
      <c r="A2840" s="14"/>
      <c r="B2840" s="14"/>
      <c r="C2840" s="14"/>
      <c r="D2840" s="16"/>
      <c r="E2840" s="16"/>
      <c r="F2840" s="14"/>
      <c r="G2840" s="14"/>
      <c r="H2840" s="14"/>
      <c r="I2840" s="15"/>
      <c r="J2840" s="77"/>
      <c r="K2840" s="92"/>
    </row>
    <row r="2841" spans="1:11" ht="12.75" x14ac:dyDescent="0.2">
      <c r="A2841" s="14"/>
      <c r="B2841" s="14"/>
      <c r="C2841" s="14"/>
      <c r="D2841" s="16"/>
      <c r="E2841" s="16"/>
      <c r="F2841" s="14"/>
      <c r="G2841" s="14"/>
      <c r="H2841" s="14"/>
      <c r="I2841" s="15"/>
      <c r="J2841" s="77"/>
      <c r="K2841" s="92"/>
    </row>
    <row r="2842" spans="1:11" ht="12.75" x14ac:dyDescent="0.2">
      <c r="A2842" s="14"/>
      <c r="B2842" s="14"/>
      <c r="C2842" s="14"/>
      <c r="D2842" s="16"/>
      <c r="E2842" s="16"/>
      <c r="F2842" s="14"/>
      <c r="G2842" s="14"/>
      <c r="H2842" s="14"/>
      <c r="I2842" s="15"/>
      <c r="J2842" s="77"/>
      <c r="K2842" s="92"/>
    </row>
    <row r="2843" spans="1:11" ht="12.75" x14ac:dyDescent="0.2">
      <c r="A2843" s="14"/>
      <c r="B2843" s="14"/>
      <c r="C2843" s="14"/>
      <c r="D2843" s="16"/>
      <c r="E2843" s="16"/>
      <c r="F2843" s="14"/>
      <c r="G2843" s="14"/>
      <c r="H2843" s="14"/>
      <c r="I2843" s="15"/>
      <c r="J2843" s="77"/>
      <c r="K2843" s="92"/>
    </row>
    <row r="2844" spans="1:11" ht="12.75" x14ac:dyDescent="0.2">
      <c r="A2844" s="14"/>
      <c r="B2844" s="14"/>
      <c r="C2844" s="14"/>
      <c r="D2844" s="16"/>
      <c r="E2844" s="16"/>
      <c r="F2844" s="14"/>
      <c r="G2844" s="14"/>
      <c r="H2844" s="14"/>
      <c r="I2844" s="15"/>
      <c r="J2844" s="77"/>
      <c r="K2844" s="92"/>
    </row>
    <row r="2845" spans="1:11" ht="12.75" x14ac:dyDescent="0.2">
      <c r="A2845" s="14"/>
      <c r="B2845" s="14"/>
      <c r="C2845" s="14"/>
      <c r="D2845" s="16"/>
      <c r="E2845" s="16"/>
      <c r="F2845" s="14"/>
      <c r="G2845" s="14"/>
      <c r="H2845" s="14"/>
      <c r="I2845" s="15"/>
      <c r="J2845" s="77"/>
      <c r="K2845" s="92"/>
    </row>
    <row r="2846" spans="1:11" ht="12.75" x14ac:dyDescent="0.2">
      <c r="A2846" s="14"/>
      <c r="B2846" s="14"/>
      <c r="C2846" s="14"/>
      <c r="D2846" s="16"/>
      <c r="E2846" s="16"/>
      <c r="F2846" s="14"/>
      <c r="G2846" s="14"/>
      <c r="H2846" s="14"/>
      <c r="I2846" s="15"/>
      <c r="J2846" s="77"/>
      <c r="K2846" s="92"/>
    </row>
    <row r="2847" spans="1:11" ht="12.75" x14ac:dyDescent="0.2">
      <c r="A2847" s="14"/>
      <c r="B2847" s="14"/>
      <c r="C2847" s="14"/>
      <c r="D2847" s="16"/>
      <c r="E2847" s="16"/>
      <c r="F2847" s="14"/>
      <c r="G2847" s="14"/>
      <c r="H2847" s="14"/>
      <c r="I2847" s="15"/>
      <c r="J2847" s="77"/>
      <c r="K2847" s="92"/>
    </row>
    <row r="2848" spans="1:11" ht="12.75" x14ac:dyDescent="0.2">
      <c r="A2848" s="14"/>
      <c r="B2848" s="14"/>
      <c r="C2848" s="14"/>
      <c r="D2848" s="16"/>
      <c r="E2848" s="16"/>
      <c r="F2848" s="14"/>
      <c r="G2848" s="14"/>
      <c r="H2848" s="14"/>
      <c r="I2848" s="15"/>
      <c r="J2848" s="77"/>
      <c r="K2848" s="92"/>
    </row>
    <row r="2849" spans="1:11" ht="12.75" x14ac:dyDescent="0.2">
      <c r="A2849" s="14"/>
      <c r="B2849" s="14"/>
      <c r="C2849" s="14"/>
      <c r="D2849" s="16"/>
      <c r="E2849" s="16"/>
      <c r="F2849" s="14"/>
      <c r="G2849" s="14"/>
      <c r="H2849" s="14"/>
      <c r="I2849" s="15"/>
      <c r="J2849" s="77"/>
      <c r="K2849" s="92"/>
    </row>
    <row r="2850" spans="1:11" ht="12.75" x14ac:dyDescent="0.2">
      <c r="A2850" s="14"/>
      <c r="B2850" s="14"/>
      <c r="C2850" s="14"/>
      <c r="D2850" s="16"/>
      <c r="E2850" s="16"/>
      <c r="F2850" s="14"/>
      <c r="G2850" s="14"/>
      <c r="H2850" s="14"/>
      <c r="I2850" s="15"/>
      <c r="J2850" s="77"/>
      <c r="K2850" s="92"/>
    </row>
    <row r="2851" spans="1:11" ht="12.75" x14ac:dyDescent="0.2">
      <c r="A2851" s="14"/>
      <c r="B2851" s="14"/>
      <c r="C2851" s="14"/>
      <c r="D2851" s="16"/>
      <c r="E2851" s="16"/>
      <c r="F2851" s="14"/>
      <c r="G2851" s="14"/>
      <c r="H2851" s="14"/>
      <c r="I2851" s="15"/>
      <c r="J2851" s="77"/>
      <c r="K2851" s="92"/>
    </row>
    <row r="2852" spans="1:11" ht="12.75" x14ac:dyDescent="0.2">
      <c r="A2852" s="14"/>
      <c r="B2852" s="14"/>
      <c r="C2852" s="14"/>
      <c r="D2852" s="16"/>
      <c r="E2852" s="16"/>
      <c r="F2852" s="14"/>
      <c r="G2852" s="14"/>
      <c r="H2852" s="14"/>
      <c r="I2852" s="15"/>
      <c r="J2852" s="77"/>
      <c r="K2852" s="92"/>
    </row>
    <row r="2853" spans="1:11" ht="12.75" x14ac:dyDescent="0.2">
      <c r="A2853" s="14"/>
      <c r="B2853" s="14"/>
      <c r="C2853" s="14"/>
      <c r="D2853" s="16"/>
      <c r="E2853" s="16"/>
      <c r="F2853" s="14"/>
      <c r="G2853" s="14"/>
      <c r="H2853" s="14"/>
      <c r="I2853" s="15"/>
      <c r="J2853" s="77"/>
      <c r="K2853" s="92"/>
    </row>
    <row r="2854" spans="1:11" ht="12.75" x14ac:dyDescent="0.2">
      <c r="A2854" s="14"/>
      <c r="B2854" s="14"/>
      <c r="C2854" s="14"/>
      <c r="D2854" s="16"/>
      <c r="E2854" s="16"/>
      <c r="F2854" s="14"/>
      <c r="G2854" s="14"/>
      <c r="H2854" s="14"/>
      <c r="I2854" s="15"/>
      <c r="J2854" s="77"/>
      <c r="K2854" s="92"/>
    </row>
    <row r="2855" spans="1:11" ht="12.75" x14ac:dyDescent="0.2">
      <c r="A2855" s="14"/>
      <c r="B2855" s="14"/>
      <c r="C2855" s="14"/>
      <c r="D2855" s="16"/>
      <c r="E2855" s="16"/>
      <c r="F2855" s="14"/>
      <c r="G2855" s="14"/>
      <c r="H2855" s="14"/>
      <c r="I2855" s="15"/>
      <c r="J2855" s="77"/>
      <c r="K2855" s="92"/>
    </row>
    <row r="2856" spans="1:11" ht="12.75" x14ac:dyDescent="0.2">
      <c r="A2856" s="14"/>
      <c r="B2856" s="14"/>
      <c r="C2856" s="14"/>
      <c r="D2856" s="16"/>
      <c r="E2856" s="16"/>
      <c r="F2856" s="14"/>
      <c r="G2856" s="14"/>
      <c r="H2856" s="14"/>
      <c r="I2856" s="15"/>
      <c r="J2856" s="77"/>
      <c r="K2856" s="92"/>
    </row>
    <row r="2857" spans="1:11" ht="12.75" x14ac:dyDescent="0.2">
      <c r="A2857" s="14"/>
      <c r="B2857" s="14"/>
      <c r="C2857" s="14"/>
      <c r="D2857" s="16"/>
      <c r="E2857" s="16"/>
      <c r="F2857" s="14"/>
      <c r="G2857" s="14"/>
      <c r="H2857" s="14"/>
      <c r="I2857" s="15"/>
      <c r="J2857" s="77"/>
      <c r="K2857" s="92"/>
    </row>
    <row r="2858" spans="1:11" ht="12.75" x14ac:dyDescent="0.2">
      <c r="A2858" s="14"/>
      <c r="B2858" s="14"/>
      <c r="C2858" s="14"/>
      <c r="D2858" s="16"/>
      <c r="E2858" s="16"/>
      <c r="F2858" s="14"/>
      <c r="G2858" s="14"/>
      <c r="H2858" s="14"/>
      <c r="I2858" s="15"/>
      <c r="J2858" s="77"/>
      <c r="K2858" s="92"/>
    </row>
    <row r="2859" spans="1:11" ht="12.75" x14ac:dyDescent="0.2">
      <c r="A2859" s="14"/>
      <c r="B2859" s="14"/>
      <c r="C2859" s="14"/>
      <c r="D2859" s="16"/>
      <c r="E2859" s="16"/>
      <c r="F2859" s="14"/>
      <c r="G2859" s="14"/>
      <c r="H2859" s="14"/>
      <c r="I2859" s="15"/>
      <c r="J2859" s="77"/>
      <c r="K2859" s="92"/>
    </row>
    <row r="2860" spans="1:11" ht="12.75" x14ac:dyDescent="0.2">
      <c r="A2860" s="14"/>
      <c r="B2860" s="14"/>
      <c r="C2860" s="14"/>
      <c r="D2860" s="16"/>
      <c r="E2860" s="16"/>
      <c r="F2860" s="14"/>
      <c r="G2860" s="14"/>
      <c r="H2860" s="14"/>
      <c r="I2860" s="15"/>
      <c r="J2860" s="77"/>
      <c r="K2860" s="92"/>
    </row>
    <row r="2861" spans="1:11" ht="12.75" x14ac:dyDescent="0.2">
      <c r="A2861" s="14"/>
      <c r="B2861" s="14"/>
      <c r="C2861" s="14"/>
      <c r="D2861" s="16"/>
      <c r="E2861" s="16"/>
      <c r="F2861" s="14"/>
      <c r="G2861" s="14"/>
      <c r="H2861" s="14"/>
      <c r="I2861" s="15"/>
      <c r="J2861" s="77"/>
      <c r="K2861" s="92"/>
    </row>
    <row r="2862" spans="1:11" ht="12.75" x14ac:dyDescent="0.2">
      <c r="A2862" s="14"/>
      <c r="B2862" s="14"/>
      <c r="C2862" s="14"/>
      <c r="D2862" s="16"/>
      <c r="E2862" s="16"/>
      <c r="F2862" s="14"/>
      <c r="G2862" s="14"/>
      <c r="H2862" s="14"/>
      <c r="I2862" s="15"/>
      <c r="J2862" s="77"/>
      <c r="K2862" s="92"/>
    </row>
    <row r="2863" spans="1:11" ht="12.75" x14ac:dyDescent="0.2">
      <c r="A2863" s="14"/>
      <c r="B2863" s="14"/>
      <c r="C2863" s="14"/>
      <c r="D2863" s="16"/>
      <c r="E2863" s="16"/>
      <c r="F2863" s="14"/>
      <c r="G2863" s="14"/>
      <c r="H2863" s="14"/>
      <c r="I2863" s="15"/>
      <c r="J2863" s="77"/>
      <c r="K2863" s="92"/>
    </row>
    <row r="2864" spans="1:11" ht="12.75" x14ac:dyDescent="0.2">
      <c r="A2864" s="14"/>
      <c r="B2864" s="14"/>
      <c r="C2864" s="14"/>
      <c r="D2864" s="16"/>
      <c r="E2864" s="16"/>
      <c r="F2864" s="14"/>
      <c r="G2864" s="14"/>
      <c r="H2864" s="14"/>
      <c r="I2864" s="15"/>
      <c r="J2864" s="77"/>
      <c r="K2864" s="92"/>
    </row>
    <row r="2865" spans="1:11" ht="12.75" x14ac:dyDescent="0.2">
      <c r="A2865" s="14"/>
      <c r="B2865" s="14"/>
      <c r="C2865" s="14"/>
      <c r="D2865" s="16"/>
      <c r="E2865" s="16"/>
      <c r="F2865" s="14"/>
      <c r="G2865" s="14"/>
      <c r="H2865" s="14"/>
      <c r="I2865" s="15"/>
      <c r="J2865" s="77"/>
      <c r="K2865" s="92"/>
    </row>
    <row r="2866" spans="1:11" ht="12.75" x14ac:dyDescent="0.2">
      <c r="A2866" s="14"/>
      <c r="B2866" s="14"/>
      <c r="C2866" s="14"/>
      <c r="D2866" s="16"/>
      <c r="E2866" s="16"/>
      <c r="F2866" s="14"/>
      <c r="G2866" s="14"/>
      <c r="H2866" s="14"/>
      <c r="I2866" s="15"/>
      <c r="J2866" s="77"/>
      <c r="K2866" s="92"/>
    </row>
    <row r="2867" spans="1:11" ht="12.75" x14ac:dyDescent="0.2">
      <c r="A2867" s="14"/>
      <c r="B2867" s="14"/>
      <c r="C2867" s="14"/>
      <c r="D2867" s="16"/>
      <c r="E2867" s="16"/>
      <c r="F2867" s="14"/>
      <c r="G2867" s="14"/>
      <c r="H2867" s="14"/>
      <c r="I2867" s="15"/>
      <c r="J2867" s="77"/>
      <c r="K2867" s="92"/>
    </row>
    <row r="2868" spans="1:11" ht="12.75" x14ac:dyDescent="0.2">
      <c r="A2868" s="14"/>
      <c r="B2868" s="14"/>
      <c r="C2868" s="14"/>
      <c r="D2868" s="16"/>
      <c r="E2868" s="16"/>
      <c r="F2868" s="14"/>
      <c r="G2868" s="14"/>
      <c r="H2868" s="14"/>
      <c r="I2868" s="15"/>
      <c r="J2868" s="77"/>
      <c r="K2868" s="92"/>
    </row>
    <row r="2869" spans="1:11" ht="12.75" x14ac:dyDescent="0.2">
      <c r="A2869" s="14"/>
      <c r="B2869" s="14"/>
      <c r="C2869" s="14"/>
      <c r="D2869" s="16"/>
      <c r="E2869" s="16"/>
      <c r="F2869" s="14"/>
      <c r="G2869" s="14"/>
      <c r="H2869" s="14"/>
      <c r="I2869" s="15"/>
      <c r="J2869" s="77"/>
      <c r="K2869" s="92"/>
    </row>
    <row r="2870" spans="1:11" ht="12.75" x14ac:dyDescent="0.2">
      <c r="A2870" s="14"/>
      <c r="B2870" s="14"/>
      <c r="C2870" s="14"/>
      <c r="D2870" s="16"/>
      <c r="E2870" s="16"/>
      <c r="F2870" s="14"/>
      <c r="G2870" s="14"/>
      <c r="H2870" s="14"/>
      <c r="I2870" s="15"/>
      <c r="J2870" s="77"/>
      <c r="K2870" s="92"/>
    </row>
    <row r="2871" spans="1:11" ht="12.75" x14ac:dyDescent="0.2">
      <c r="A2871" s="14"/>
      <c r="B2871" s="14"/>
      <c r="C2871" s="14"/>
      <c r="D2871" s="16"/>
      <c r="E2871" s="16"/>
      <c r="F2871" s="14"/>
      <c r="G2871" s="14"/>
      <c r="H2871" s="14"/>
      <c r="I2871" s="15"/>
      <c r="J2871" s="77"/>
      <c r="K2871" s="92"/>
    </row>
    <row r="2872" spans="1:11" ht="12.75" x14ac:dyDescent="0.2">
      <c r="A2872" s="14"/>
      <c r="B2872" s="14"/>
      <c r="C2872" s="14"/>
      <c r="D2872" s="16"/>
      <c r="E2872" s="16"/>
      <c r="F2872" s="14"/>
      <c r="G2872" s="14"/>
      <c r="H2872" s="14"/>
      <c r="I2872" s="15"/>
      <c r="J2872" s="77"/>
      <c r="K2872" s="92"/>
    </row>
    <row r="2873" spans="1:11" ht="12.75" x14ac:dyDescent="0.2">
      <c r="A2873" s="14"/>
      <c r="B2873" s="14"/>
      <c r="C2873" s="14"/>
      <c r="D2873" s="16"/>
      <c r="E2873" s="16"/>
      <c r="F2873" s="14"/>
      <c r="G2873" s="14"/>
      <c r="H2873" s="14"/>
      <c r="I2873" s="15"/>
      <c r="J2873" s="77"/>
      <c r="K2873" s="92"/>
    </row>
    <row r="2874" spans="1:11" ht="12.75" x14ac:dyDescent="0.2">
      <c r="A2874" s="14"/>
      <c r="B2874" s="14"/>
      <c r="C2874" s="14"/>
      <c r="D2874" s="16"/>
      <c r="E2874" s="16"/>
      <c r="F2874" s="14"/>
      <c r="G2874" s="14"/>
      <c r="H2874" s="14"/>
      <c r="I2874" s="15"/>
      <c r="J2874" s="77"/>
      <c r="K2874" s="92"/>
    </row>
    <row r="2875" spans="1:11" ht="12.75" x14ac:dyDescent="0.2">
      <c r="A2875" s="14"/>
      <c r="B2875" s="14"/>
      <c r="C2875" s="14"/>
      <c r="D2875" s="16"/>
      <c r="E2875" s="16"/>
      <c r="F2875" s="14"/>
      <c r="G2875" s="14"/>
      <c r="H2875" s="14"/>
      <c r="I2875" s="15"/>
      <c r="J2875" s="77"/>
      <c r="K2875" s="92"/>
    </row>
    <row r="2876" spans="1:11" ht="12.75" x14ac:dyDescent="0.2">
      <c r="A2876" s="14"/>
      <c r="B2876" s="14"/>
      <c r="C2876" s="14"/>
      <c r="D2876" s="16"/>
      <c r="E2876" s="16"/>
      <c r="F2876" s="14"/>
      <c r="G2876" s="14"/>
      <c r="H2876" s="14"/>
      <c r="I2876" s="15"/>
      <c r="J2876" s="77"/>
      <c r="K2876" s="92"/>
    </row>
    <row r="2877" spans="1:11" ht="12.75" x14ac:dyDescent="0.2">
      <c r="A2877" s="14"/>
      <c r="B2877" s="14"/>
      <c r="C2877" s="14"/>
      <c r="D2877" s="16"/>
      <c r="E2877" s="16"/>
      <c r="F2877" s="14"/>
      <c r="G2877" s="14"/>
      <c r="H2877" s="14"/>
      <c r="I2877" s="15"/>
      <c r="J2877" s="77"/>
      <c r="K2877" s="92"/>
    </row>
    <row r="2878" spans="1:11" ht="12.75" x14ac:dyDescent="0.2">
      <c r="A2878" s="14"/>
      <c r="B2878" s="14"/>
      <c r="C2878" s="14"/>
      <c r="D2878" s="16"/>
      <c r="E2878" s="16"/>
      <c r="F2878" s="14"/>
      <c r="G2878" s="14"/>
      <c r="H2878" s="14"/>
      <c r="I2878" s="15"/>
      <c r="J2878" s="77"/>
      <c r="K2878" s="92"/>
    </row>
    <row r="2879" spans="1:11" ht="12.75" x14ac:dyDescent="0.2">
      <c r="A2879" s="14"/>
      <c r="B2879" s="14"/>
      <c r="C2879" s="14"/>
      <c r="D2879" s="16"/>
      <c r="E2879" s="16"/>
      <c r="F2879" s="14"/>
      <c r="G2879" s="14"/>
      <c r="H2879" s="14"/>
      <c r="I2879" s="15"/>
      <c r="J2879" s="77"/>
      <c r="K2879" s="92"/>
    </row>
    <row r="2880" spans="1:11" ht="12.75" x14ac:dyDescent="0.2">
      <c r="A2880" s="14"/>
      <c r="B2880" s="14"/>
      <c r="C2880" s="14"/>
      <c r="D2880" s="16"/>
      <c r="E2880" s="16"/>
      <c r="F2880" s="14"/>
      <c r="G2880" s="14"/>
      <c r="H2880" s="14"/>
      <c r="I2880" s="15"/>
      <c r="J2880" s="77"/>
      <c r="K2880" s="92"/>
    </row>
    <row r="2881" spans="1:11" ht="12.75" x14ac:dyDescent="0.2">
      <c r="A2881" s="14"/>
      <c r="B2881" s="14"/>
      <c r="C2881" s="14"/>
      <c r="D2881" s="16"/>
      <c r="E2881" s="16"/>
      <c r="F2881" s="14"/>
      <c r="G2881" s="14"/>
      <c r="H2881" s="14"/>
      <c r="I2881" s="15"/>
      <c r="J2881" s="77"/>
      <c r="K2881" s="92"/>
    </row>
    <row r="2882" spans="1:11" ht="12.75" x14ac:dyDescent="0.2">
      <c r="A2882" s="14"/>
      <c r="B2882" s="14"/>
      <c r="C2882" s="14"/>
      <c r="D2882" s="16"/>
      <c r="E2882" s="16"/>
      <c r="F2882" s="14"/>
      <c r="G2882" s="14"/>
      <c r="H2882" s="14"/>
      <c r="I2882" s="15"/>
      <c r="J2882" s="77"/>
      <c r="K2882" s="92"/>
    </row>
    <row r="2883" spans="1:11" ht="12.75" x14ac:dyDescent="0.2">
      <c r="A2883" s="14"/>
      <c r="B2883" s="14"/>
      <c r="C2883" s="14"/>
      <c r="D2883" s="16"/>
      <c r="E2883" s="16"/>
      <c r="F2883" s="14"/>
      <c r="G2883" s="14"/>
      <c r="H2883" s="14"/>
      <c r="I2883" s="15"/>
      <c r="J2883" s="77"/>
      <c r="K2883" s="92"/>
    </row>
    <row r="2884" spans="1:11" ht="12.75" x14ac:dyDescent="0.2">
      <c r="A2884" s="14"/>
      <c r="B2884" s="14"/>
      <c r="C2884" s="14"/>
      <c r="D2884" s="16"/>
      <c r="E2884" s="16"/>
      <c r="F2884" s="14"/>
      <c r="G2884" s="14"/>
      <c r="H2884" s="14"/>
      <c r="I2884" s="15"/>
      <c r="J2884" s="77"/>
      <c r="K2884" s="92"/>
    </row>
    <row r="2885" spans="1:11" ht="12.75" x14ac:dyDescent="0.2">
      <c r="A2885" s="14"/>
      <c r="B2885" s="14"/>
      <c r="C2885" s="14"/>
      <c r="D2885" s="16"/>
      <c r="E2885" s="16"/>
      <c r="F2885" s="14"/>
      <c r="G2885" s="14"/>
      <c r="H2885" s="14"/>
      <c r="I2885" s="15"/>
      <c r="J2885" s="77"/>
      <c r="K2885" s="92"/>
    </row>
    <row r="2886" spans="1:11" ht="12.75" x14ac:dyDescent="0.2">
      <c r="A2886" s="14"/>
      <c r="B2886" s="14"/>
      <c r="C2886" s="14"/>
      <c r="D2886" s="16"/>
      <c r="E2886" s="16"/>
      <c r="F2886" s="14"/>
      <c r="G2886" s="14"/>
      <c r="H2886" s="14"/>
      <c r="I2886" s="15"/>
      <c r="J2886" s="77"/>
      <c r="K2886" s="92"/>
    </row>
    <row r="2887" spans="1:11" ht="12.75" x14ac:dyDescent="0.2">
      <c r="A2887" s="14"/>
      <c r="B2887" s="14"/>
      <c r="C2887" s="14"/>
      <c r="D2887" s="16"/>
      <c r="E2887" s="16"/>
      <c r="F2887" s="14"/>
      <c r="G2887" s="14"/>
      <c r="H2887" s="14"/>
      <c r="I2887" s="15"/>
      <c r="J2887" s="77"/>
      <c r="K2887" s="92"/>
    </row>
    <row r="2888" spans="1:11" ht="12.75" x14ac:dyDescent="0.2">
      <c r="A2888" s="14"/>
      <c r="B2888" s="14"/>
      <c r="C2888" s="14"/>
      <c r="D2888" s="16"/>
      <c r="E2888" s="16"/>
      <c r="F2888" s="14"/>
      <c r="G2888" s="14"/>
      <c r="H2888" s="14"/>
      <c r="I2888" s="15"/>
      <c r="J2888" s="77"/>
      <c r="K2888" s="92"/>
    </row>
    <row r="2889" spans="1:11" ht="12.75" x14ac:dyDescent="0.2">
      <c r="A2889" s="14"/>
      <c r="B2889" s="14"/>
      <c r="C2889" s="14"/>
      <c r="D2889" s="16"/>
      <c r="E2889" s="16"/>
      <c r="F2889" s="14"/>
      <c r="G2889" s="14"/>
      <c r="H2889" s="14"/>
      <c r="I2889" s="15"/>
      <c r="J2889" s="77"/>
      <c r="K2889" s="92"/>
    </row>
    <row r="2890" spans="1:11" ht="12.75" x14ac:dyDescent="0.2">
      <c r="A2890" s="14"/>
      <c r="B2890" s="14"/>
      <c r="C2890" s="14"/>
      <c r="D2890" s="16"/>
      <c r="E2890" s="16"/>
      <c r="F2890" s="14"/>
      <c r="G2890" s="14"/>
      <c r="H2890" s="14"/>
      <c r="I2890" s="15"/>
      <c r="J2890" s="77"/>
      <c r="K2890" s="92"/>
    </row>
    <row r="2891" spans="1:11" ht="12.75" x14ac:dyDescent="0.2">
      <c r="A2891" s="14"/>
      <c r="B2891" s="14"/>
      <c r="C2891" s="14"/>
      <c r="D2891" s="16"/>
      <c r="E2891" s="16"/>
      <c r="F2891" s="14"/>
      <c r="G2891" s="14"/>
      <c r="H2891" s="14"/>
      <c r="I2891" s="15"/>
      <c r="J2891" s="77"/>
      <c r="K2891" s="92"/>
    </row>
    <row r="2892" spans="1:11" ht="12.75" x14ac:dyDescent="0.2">
      <c r="A2892" s="14"/>
      <c r="B2892" s="14"/>
      <c r="C2892" s="14"/>
      <c r="D2892" s="16"/>
      <c r="E2892" s="16"/>
      <c r="F2892" s="14"/>
      <c r="G2892" s="14"/>
      <c r="H2892" s="14"/>
      <c r="I2892" s="15"/>
      <c r="J2892" s="77"/>
      <c r="K2892" s="92"/>
    </row>
    <row r="2893" spans="1:11" ht="12.75" x14ac:dyDescent="0.2">
      <c r="A2893" s="14"/>
      <c r="B2893" s="14"/>
      <c r="C2893" s="14"/>
      <c r="D2893" s="16"/>
      <c r="E2893" s="16"/>
      <c r="F2893" s="14"/>
      <c r="G2893" s="14"/>
      <c r="H2893" s="14"/>
      <c r="I2893" s="15"/>
      <c r="J2893" s="77"/>
      <c r="K2893" s="92"/>
    </row>
    <row r="2894" spans="1:11" ht="12.75" x14ac:dyDescent="0.2">
      <c r="A2894" s="14"/>
      <c r="B2894" s="14"/>
      <c r="C2894" s="14"/>
      <c r="D2894" s="16"/>
      <c r="E2894" s="16"/>
      <c r="F2894" s="14"/>
      <c r="G2894" s="14"/>
      <c r="H2894" s="14"/>
      <c r="I2894" s="15"/>
      <c r="J2894" s="77"/>
      <c r="K2894" s="92"/>
    </row>
    <row r="2895" spans="1:11" ht="12.75" x14ac:dyDescent="0.2">
      <c r="A2895" s="14"/>
      <c r="B2895" s="14"/>
      <c r="C2895" s="14"/>
      <c r="D2895" s="16"/>
      <c r="E2895" s="16"/>
      <c r="F2895" s="14"/>
      <c r="G2895" s="14"/>
      <c r="H2895" s="14"/>
      <c r="I2895" s="15"/>
      <c r="J2895" s="77"/>
      <c r="K2895" s="92"/>
    </row>
    <row r="2896" spans="1:11" ht="12.75" x14ac:dyDescent="0.2">
      <c r="A2896" s="14"/>
      <c r="B2896" s="14"/>
      <c r="C2896" s="14"/>
      <c r="D2896" s="16"/>
      <c r="E2896" s="16"/>
      <c r="F2896" s="14"/>
      <c r="G2896" s="14"/>
      <c r="H2896" s="14"/>
      <c r="I2896" s="15"/>
      <c r="J2896" s="77"/>
      <c r="K2896" s="92"/>
    </row>
    <row r="2897" spans="1:11" ht="12.75" x14ac:dyDescent="0.2">
      <c r="A2897" s="14"/>
      <c r="B2897" s="14"/>
      <c r="C2897" s="14"/>
      <c r="D2897" s="16"/>
      <c r="E2897" s="16"/>
      <c r="F2897" s="14"/>
      <c r="G2897" s="14"/>
      <c r="H2897" s="14"/>
      <c r="I2897" s="15"/>
      <c r="J2897" s="77"/>
      <c r="K2897" s="92"/>
    </row>
    <row r="2898" spans="1:11" ht="12.75" x14ac:dyDescent="0.2">
      <c r="A2898" s="14"/>
      <c r="B2898" s="14"/>
      <c r="C2898" s="14"/>
      <c r="D2898" s="16"/>
      <c r="E2898" s="16"/>
      <c r="F2898" s="14"/>
      <c r="G2898" s="14"/>
      <c r="H2898" s="14"/>
      <c r="I2898" s="15"/>
      <c r="J2898" s="77"/>
      <c r="K2898" s="92"/>
    </row>
    <row r="2899" spans="1:11" ht="12.75" x14ac:dyDescent="0.2">
      <c r="A2899" s="14"/>
      <c r="B2899" s="14"/>
      <c r="C2899" s="14"/>
      <c r="D2899" s="16"/>
      <c r="E2899" s="16"/>
      <c r="F2899" s="14"/>
      <c r="G2899" s="14"/>
      <c r="H2899" s="14"/>
      <c r="I2899" s="15"/>
      <c r="J2899" s="77"/>
      <c r="K2899" s="92"/>
    </row>
    <row r="2900" spans="1:11" ht="12.75" x14ac:dyDescent="0.2">
      <c r="A2900" s="14"/>
      <c r="B2900" s="14"/>
      <c r="C2900" s="14"/>
      <c r="D2900" s="16"/>
      <c r="E2900" s="16"/>
      <c r="F2900" s="14"/>
      <c r="G2900" s="14"/>
      <c r="H2900" s="14"/>
      <c r="I2900" s="15"/>
      <c r="J2900" s="77"/>
      <c r="K2900" s="92"/>
    </row>
    <row r="2901" spans="1:11" ht="12.75" x14ac:dyDescent="0.2">
      <c r="A2901" s="14"/>
      <c r="B2901" s="14"/>
      <c r="C2901" s="14"/>
      <c r="D2901" s="16"/>
      <c r="E2901" s="16"/>
      <c r="F2901" s="14"/>
      <c r="G2901" s="14"/>
      <c r="H2901" s="14"/>
      <c r="I2901" s="15"/>
      <c r="J2901" s="77"/>
      <c r="K2901" s="92"/>
    </row>
    <row r="2902" spans="1:11" ht="12.75" x14ac:dyDescent="0.2">
      <c r="A2902" s="14"/>
      <c r="B2902" s="14"/>
      <c r="C2902" s="14"/>
      <c r="D2902" s="16"/>
      <c r="E2902" s="16"/>
      <c r="F2902" s="14"/>
      <c r="G2902" s="14"/>
      <c r="H2902" s="14"/>
      <c r="I2902" s="15"/>
      <c r="J2902" s="77"/>
      <c r="K2902" s="92"/>
    </row>
    <row r="2903" spans="1:11" ht="12.75" x14ac:dyDescent="0.2">
      <c r="A2903" s="14"/>
      <c r="B2903" s="14"/>
      <c r="C2903" s="14"/>
      <c r="D2903" s="16"/>
      <c r="E2903" s="16"/>
      <c r="F2903" s="14"/>
      <c r="G2903" s="14"/>
      <c r="H2903" s="14"/>
      <c r="I2903" s="15"/>
      <c r="J2903" s="77"/>
      <c r="K2903" s="92"/>
    </row>
    <row r="2904" spans="1:11" ht="12.75" x14ac:dyDescent="0.2">
      <c r="A2904" s="14"/>
      <c r="B2904" s="14"/>
      <c r="C2904" s="14"/>
      <c r="D2904" s="16"/>
      <c r="E2904" s="16"/>
      <c r="F2904" s="14"/>
      <c r="G2904" s="14"/>
      <c r="H2904" s="14"/>
      <c r="I2904" s="15"/>
      <c r="J2904" s="77"/>
      <c r="K2904" s="92"/>
    </row>
    <row r="2905" spans="1:11" ht="12.75" x14ac:dyDescent="0.2">
      <c r="A2905" s="14"/>
      <c r="B2905" s="14"/>
      <c r="C2905" s="14"/>
      <c r="D2905" s="16"/>
      <c r="E2905" s="16"/>
      <c r="F2905" s="14"/>
      <c r="G2905" s="14"/>
      <c r="H2905" s="14"/>
      <c r="I2905" s="15"/>
      <c r="J2905" s="77"/>
      <c r="K2905" s="92"/>
    </row>
    <row r="2906" spans="1:11" ht="12.75" x14ac:dyDescent="0.2">
      <c r="A2906" s="14"/>
      <c r="B2906" s="14"/>
      <c r="C2906" s="14"/>
      <c r="D2906" s="16"/>
      <c r="E2906" s="16"/>
      <c r="F2906" s="14"/>
      <c r="G2906" s="14"/>
      <c r="H2906" s="14"/>
      <c r="I2906" s="15"/>
      <c r="J2906" s="77"/>
      <c r="K2906" s="92"/>
    </row>
    <row r="2907" spans="1:11" ht="12.75" x14ac:dyDescent="0.2">
      <c r="A2907" s="14"/>
      <c r="B2907" s="14"/>
      <c r="C2907" s="14"/>
      <c r="D2907" s="16"/>
      <c r="E2907" s="16"/>
      <c r="F2907" s="14"/>
      <c r="G2907" s="14"/>
      <c r="H2907" s="14"/>
      <c r="I2907" s="15"/>
      <c r="J2907" s="77"/>
      <c r="K2907" s="92"/>
    </row>
    <row r="2908" spans="1:11" ht="12.75" x14ac:dyDescent="0.2">
      <c r="A2908" s="14"/>
      <c r="B2908" s="14"/>
      <c r="C2908" s="14"/>
      <c r="D2908" s="16"/>
      <c r="E2908" s="16"/>
      <c r="F2908" s="14"/>
      <c r="G2908" s="14"/>
      <c r="H2908" s="14"/>
      <c r="I2908" s="15"/>
      <c r="J2908" s="77"/>
      <c r="K2908" s="92"/>
    </row>
    <row r="2909" spans="1:11" ht="12.75" x14ac:dyDescent="0.2">
      <c r="A2909" s="14"/>
      <c r="B2909" s="14"/>
      <c r="C2909" s="14"/>
      <c r="D2909" s="16"/>
      <c r="E2909" s="16"/>
      <c r="F2909" s="14"/>
      <c r="G2909" s="14"/>
      <c r="H2909" s="14"/>
      <c r="I2909" s="15"/>
      <c r="J2909" s="77"/>
      <c r="K2909" s="92"/>
    </row>
    <row r="2910" spans="1:11" ht="12.75" x14ac:dyDescent="0.2">
      <c r="A2910" s="14"/>
      <c r="B2910" s="14"/>
      <c r="C2910" s="14"/>
      <c r="D2910" s="16"/>
      <c r="E2910" s="16"/>
      <c r="F2910" s="14"/>
      <c r="G2910" s="14"/>
      <c r="H2910" s="14"/>
      <c r="I2910" s="15"/>
      <c r="J2910" s="77"/>
      <c r="K2910" s="92"/>
    </row>
    <row r="2911" spans="1:11" ht="12.75" x14ac:dyDescent="0.2">
      <c r="A2911" s="14"/>
      <c r="B2911" s="14"/>
      <c r="C2911" s="14"/>
      <c r="D2911" s="16"/>
      <c r="E2911" s="16"/>
      <c r="F2911" s="14"/>
      <c r="G2911" s="14"/>
      <c r="H2911" s="14"/>
      <c r="I2911" s="15"/>
      <c r="J2911" s="77"/>
      <c r="K2911" s="92"/>
    </row>
    <row r="2912" spans="1:11" ht="12.75" x14ac:dyDescent="0.2">
      <c r="A2912" s="14"/>
      <c r="B2912" s="14"/>
      <c r="C2912" s="14"/>
      <c r="D2912" s="16"/>
      <c r="E2912" s="16"/>
      <c r="F2912" s="14"/>
      <c r="G2912" s="14"/>
      <c r="H2912" s="14"/>
      <c r="I2912" s="15"/>
      <c r="J2912" s="77"/>
      <c r="K2912" s="92"/>
    </row>
    <row r="2913" spans="1:11" ht="12.75" x14ac:dyDescent="0.2">
      <c r="A2913" s="14"/>
      <c r="B2913" s="14"/>
      <c r="C2913" s="14"/>
      <c r="D2913" s="16"/>
      <c r="E2913" s="16"/>
      <c r="F2913" s="14"/>
      <c r="G2913" s="14"/>
      <c r="H2913" s="14"/>
      <c r="I2913" s="15"/>
      <c r="J2913" s="77"/>
      <c r="K2913" s="92"/>
    </row>
    <row r="2914" spans="1:11" ht="12.75" x14ac:dyDescent="0.2">
      <c r="A2914" s="14"/>
      <c r="B2914" s="14"/>
      <c r="C2914" s="14"/>
      <c r="D2914" s="16"/>
      <c r="E2914" s="16"/>
      <c r="F2914" s="14"/>
      <c r="G2914" s="14"/>
      <c r="H2914" s="14"/>
      <c r="I2914" s="15"/>
      <c r="J2914" s="77"/>
      <c r="K2914" s="92"/>
    </row>
    <row r="2915" spans="1:11" ht="12.75" x14ac:dyDescent="0.2">
      <c r="A2915" s="14"/>
      <c r="B2915" s="14"/>
      <c r="C2915" s="14"/>
      <c r="D2915" s="16"/>
      <c r="E2915" s="16"/>
      <c r="F2915" s="14"/>
      <c r="G2915" s="14"/>
      <c r="H2915" s="14"/>
      <c r="I2915" s="15"/>
      <c r="J2915" s="77"/>
      <c r="K2915" s="92"/>
    </row>
    <row r="2916" spans="1:11" ht="12.75" x14ac:dyDescent="0.2">
      <c r="A2916" s="14"/>
      <c r="B2916" s="14"/>
      <c r="C2916" s="14"/>
      <c r="D2916" s="16"/>
      <c r="E2916" s="16"/>
      <c r="F2916" s="14"/>
      <c r="G2916" s="14"/>
      <c r="H2916" s="14"/>
      <c r="I2916" s="15"/>
      <c r="J2916" s="77"/>
      <c r="K2916" s="92"/>
    </row>
    <row r="2917" spans="1:11" ht="12.75" x14ac:dyDescent="0.2">
      <c r="A2917" s="14"/>
      <c r="B2917" s="14"/>
      <c r="C2917" s="14"/>
      <c r="D2917" s="16"/>
      <c r="E2917" s="16"/>
      <c r="F2917" s="14"/>
      <c r="G2917" s="14"/>
      <c r="H2917" s="14"/>
      <c r="I2917" s="15"/>
      <c r="J2917" s="77"/>
      <c r="K2917" s="92"/>
    </row>
    <row r="2918" spans="1:11" ht="12.75" x14ac:dyDescent="0.2">
      <c r="A2918" s="14"/>
      <c r="B2918" s="14"/>
      <c r="C2918" s="14"/>
      <c r="D2918" s="16"/>
      <c r="E2918" s="16"/>
      <c r="F2918" s="14"/>
      <c r="G2918" s="14"/>
      <c r="H2918" s="14"/>
      <c r="I2918" s="15"/>
      <c r="J2918" s="77"/>
      <c r="K2918" s="92"/>
    </row>
    <row r="2919" spans="1:11" ht="12.75" x14ac:dyDescent="0.2">
      <c r="A2919" s="14"/>
      <c r="B2919" s="14"/>
      <c r="C2919" s="14"/>
      <c r="D2919" s="16"/>
      <c r="E2919" s="16"/>
      <c r="F2919" s="14"/>
      <c r="G2919" s="14"/>
      <c r="H2919" s="14"/>
      <c r="I2919" s="15"/>
      <c r="J2919" s="77"/>
      <c r="K2919" s="92"/>
    </row>
    <row r="2920" spans="1:11" ht="12.75" x14ac:dyDescent="0.2">
      <c r="A2920" s="14"/>
      <c r="B2920" s="14"/>
      <c r="C2920" s="14"/>
      <c r="D2920" s="16"/>
      <c r="E2920" s="16"/>
      <c r="F2920" s="14"/>
      <c r="G2920" s="14"/>
      <c r="H2920" s="14"/>
      <c r="I2920" s="15"/>
      <c r="J2920" s="77"/>
      <c r="K2920" s="92"/>
    </row>
    <row r="2921" spans="1:11" ht="12.75" x14ac:dyDescent="0.2">
      <c r="A2921" s="14"/>
      <c r="B2921" s="14"/>
      <c r="C2921" s="14"/>
      <c r="D2921" s="16"/>
      <c r="E2921" s="16"/>
      <c r="F2921" s="14"/>
      <c r="G2921" s="14"/>
      <c r="H2921" s="14"/>
      <c r="I2921" s="15"/>
      <c r="J2921" s="77"/>
      <c r="K2921" s="92"/>
    </row>
    <row r="2922" spans="1:11" ht="12.75" x14ac:dyDescent="0.2">
      <c r="A2922" s="14"/>
      <c r="B2922" s="14"/>
      <c r="C2922" s="14"/>
      <c r="D2922" s="16"/>
      <c r="E2922" s="16"/>
      <c r="F2922" s="14"/>
      <c r="G2922" s="14"/>
      <c r="H2922" s="14"/>
      <c r="I2922" s="15"/>
      <c r="J2922" s="77"/>
      <c r="K2922" s="92"/>
    </row>
    <row r="2923" spans="1:11" ht="12.75" x14ac:dyDescent="0.2">
      <c r="A2923" s="14"/>
      <c r="B2923" s="14"/>
      <c r="C2923" s="14"/>
      <c r="D2923" s="16"/>
      <c r="E2923" s="16"/>
      <c r="F2923" s="14"/>
      <c r="G2923" s="14"/>
      <c r="H2923" s="14"/>
      <c r="I2923" s="15"/>
      <c r="J2923" s="77"/>
      <c r="K2923" s="92"/>
    </row>
    <row r="2924" spans="1:11" ht="12.75" x14ac:dyDescent="0.2">
      <c r="A2924" s="14"/>
      <c r="B2924" s="14"/>
      <c r="C2924" s="14"/>
      <c r="D2924" s="16"/>
      <c r="E2924" s="16"/>
      <c r="F2924" s="14"/>
      <c r="G2924" s="14"/>
      <c r="H2924" s="14"/>
      <c r="I2924" s="15"/>
      <c r="J2924" s="77"/>
      <c r="K2924" s="92"/>
    </row>
    <row r="2925" spans="1:11" ht="12.75" x14ac:dyDescent="0.2">
      <c r="A2925" s="14"/>
      <c r="B2925" s="14"/>
      <c r="C2925" s="14"/>
      <c r="D2925" s="16"/>
      <c r="E2925" s="16"/>
      <c r="F2925" s="14"/>
      <c r="G2925" s="14"/>
      <c r="H2925" s="14"/>
      <c r="I2925" s="15"/>
      <c r="J2925" s="77"/>
      <c r="K2925" s="92"/>
    </row>
    <row r="2926" spans="1:11" ht="12.75" x14ac:dyDescent="0.2">
      <c r="A2926" s="14"/>
      <c r="B2926" s="14"/>
      <c r="C2926" s="14"/>
      <c r="D2926" s="16"/>
      <c r="E2926" s="16"/>
      <c r="F2926" s="14"/>
      <c r="G2926" s="14"/>
      <c r="H2926" s="14"/>
      <c r="I2926" s="15"/>
      <c r="J2926" s="77"/>
      <c r="K2926" s="92"/>
    </row>
    <row r="2927" spans="1:11" ht="12.75" x14ac:dyDescent="0.2">
      <c r="A2927" s="14"/>
      <c r="B2927" s="14"/>
      <c r="C2927" s="14"/>
      <c r="D2927" s="16"/>
      <c r="E2927" s="16"/>
      <c r="F2927" s="14"/>
      <c r="G2927" s="14"/>
      <c r="H2927" s="14"/>
      <c r="I2927" s="15"/>
      <c r="J2927" s="77"/>
      <c r="K2927" s="92"/>
    </row>
    <row r="2928" spans="1:11" ht="12.75" x14ac:dyDescent="0.2">
      <c r="A2928" s="14"/>
      <c r="B2928" s="14"/>
      <c r="C2928" s="14"/>
      <c r="D2928" s="16"/>
      <c r="E2928" s="16"/>
      <c r="F2928" s="14"/>
      <c r="G2928" s="14"/>
      <c r="H2928" s="14"/>
      <c r="I2928" s="15"/>
      <c r="J2928" s="77"/>
      <c r="K2928" s="92"/>
    </row>
    <row r="2929" spans="1:11" ht="12.75" x14ac:dyDescent="0.2">
      <c r="A2929" s="14"/>
      <c r="B2929" s="14"/>
      <c r="C2929" s="14"/>
      <c r="D2929" s="16"/>
      <c r="E2929" s="16"/>
      <c r="F2929" s="14"/>
      <c r="G2929" s="14"/>
      <c r="H2929" s="14"/>
      <c r="I2929" s="15"/>
      <c r="J2929" s="77"/>
      <c r="K2929" s="92"/>
    </row>
    <row r="2930" spans="1:11" ht="12.75" x14ac:dyDescent="0.2">
      <c r="A2930" s="14"/>
      <c r="B2930" s="14"/>
      <c r="C2930" s="14"/>
      <c r="D2930" s="16"/>
      <c r="E2930" s="16"/>
      <c r="F2930" s="14"/>
      <c r="G2930" s="14"/>
      <c r="H2930" s="14"/>
      <c r="I2930" s="15"/>
      <c r="J2930" s="77"/>
      <c r="K2930" s="92"/>
    </row>
    <row r="2931" spans="1:11" ht="12.75" x14ac:dyDescent="0.2">
      <c r="A2931" s="14"/>
      <c r="B2931" s="14"/>
      <c r="C2931" s="14"/>
      <c r="D2931" s="16"/>
      <c r="E2931" s="16"/>
      <c r="F2931" s="14"/>
      <c r="G2931" s="14"/>
      <c r="H2931" s="14"/>
      <c r="I2931" s="15"/>
      <c r="J2931" s="77"/>
      <c r="K2931" s="92"/>
    </row>
    <row r="2932" spans="1:11" ht="12.75" x14ac:dyDescent="0.2">
      <c r="A2932" s="14"/>
      <c r="B2932" s="14"/>
      <c r="C2932" s="14"/>
      <c r="D2932" s="16"/>
      <c r="E2932" s="16"/>
      <c r="F2932" s="14"/>
      <c r="G2932" s="14"/>
      <c r="H2932" s="14"/>
      <c r="I2932" s="15"/>
      <c r="J2932" s="77"/>
      <c r="K2932" s="92"/>
    </row>
    <row r="2933" spans="1:11" ht="12.75" x14ac:dyDescent="0.2">
      <c r="A2933" s="14"/>
      <c r="B2933" s="14"/>
      <c r="C2933" s="14"/>
      <c r="D2933" s="16"/>
      <c r="E2933" s="16"/>
      <c r="F2933" s="14"/>
      <c r="G2933" s="14"/>
      <c r="H2933" s="14"/>
      <c r="I2933" s="15"/>
      <c r="J2933" s="77"/>
      <c r="K2933" s="92"/>
    </row>
    <row r="2934" spans="1:11" ht="12.75" x14ac:dyDescent="0.2">
      <c r="A2934" s="14"/>
      <c r="B2934" s="14"/>
      <c r="C2934" s="14"/>
      <c r="D2934" s="16"/>
      <c r="E2934" s="16"/>
      <c r="F2934" s="14"/>
      <c r="G2934" s="14"/>
      <c r="H2934" s="14"/>
      <c r="I2934" s="15"/>
      <c r="J2934" s="77"/>
      <c r="K2934" s="92"/>
    </row>
    <row r="2935" spans="1:11" ht="12.75" x14ac:dyDescent="0.2">
      <c r="A2935" s="14"/>
      <c r="B2935" s="14"/>
      <c r="C2935" s="14"/>
      <c r="D2935" s="16"/>
      <c r="E2935" s="16"/>
      <c r="F2935" s="14"/>
      <c r="G2935" s="14"/>
      <c r="H2935" s="14"/>
      <c r="I2935" s="15"/>
      <c r="J2935" s="77"/>
      <c r="K2935" s="92"/>
    </row>
    <row r="2936" spans="1:11" ht="12.75" x14ac:dyDescent="0.2">
      <c r="A2936" s="14"/>
      <c r="B2936" s="14"/>
      <c r="C2936" s="14"/>
      <c r="D2936" s="16"/>
      <c r="E2936" s="16"/>
      <c r="F2936" s="14"/>
      <c r="G2936" s="14"/>
      <c r="H2936" s="14"/>
      <c r="I2936" s="15"/>
      <c r="J2936" s="77"/>
      <c r="K2936" s="92"/>
    </row>
    <row r="2937" spans="1:11" ht="12.75" x14ac:dyDescent="0.2">
      <c r="A2937" s="14"/>
      <c r="B2937" s="14"/>
      <c r="C2937" s="14"/>
      <c r="D2937" s="16"/>
      <c r="E2937" s="16"/>
      <c r="F2937" s="14"/>
      <c r="G2937" s="14"/>
      <c r="H2937" s="14"/>
      <c r="I2937" s="15"/>
      <c r="J2937" s="77"/>
      <c r="K2937" s="92"/>
    </row>
    <row r="2938" spans="1:11" ht="12.75" x14ac:dyDescent="0.2">
      <c r="A2938" s="14"/>
      <c r="B2938" s="14"/>
      <c r="C2938" s="14"/>
      <c r="D2938" s="16"/>
      <c r="E2938" s="16"/>
      <c r="F2938" s="14"/>
      <c r="G2938" s="14"/>
      <c r="H2938" s="14"/>
      <c r="I2938" s="15"/>
      <c r="J2938" s="77"/>
      <c r="K2938" s="92"/>
    </row>
    <row r="2939" spans="1:11" ht="12.75" x14ac:dyDescent="0.2">
      <c r="A2939" s="14"/>
      <c r="B2939" s="14"/>
      <c r="C2939" s="14"/>
      <c r="D2939" s="16"/>
      <c r="E2939" s="16"/>
      <c r="F2939" s="14"/>
      <c r="G2939" s="14"/>
      <c r="H2939" s="14"/>
      <c r="I2939" s="15"/>
      <c r="J2939" s="77"/>
      <c r="K2939" s="92"/>
    </row>
    <row r="2940" spans="1:11" ht="12.75" x14ac:dyDescent="0.2">
      <c r="A2940" s="14"/>
      <c r="B2940" s="14"/>
      <c r="C2940" s="14"/>
      <c r="D2940" s="16"/>
      <c r="E2940" s="16"/>
      <c r="F2940" s="14"/>
      <c r="G2940" s="14"/>
      <c r="H2940" s="14"/>
      <c r="I2940" s="15"/>
      <c r="J2940" s="77"/>
      <c r="K2940" s="92"/>
    </row>
    <row r="2941" spans="1:11" ht="12.75" x14ac:dyDescent="0.2">
      <c r="A2941" s="14"/>
      <c r="B2941" s="14"/>
      <c r="C2941" s="14"/>
      <c r="D2941" s="16"/>
      <c r="E2941" s="16"/>
      <c r="F2941" s="14"/>
      <c r="G2941" s="14"/>
      <c r="H2941" s="14"/>
      <c r="I2941" s="15"/>
      <c r="J2941" s="77"/>
      <c r="K2941" s="92"/>
    </row>
    <row r="2942" spans="1:11" ht="12.75" x14ac:dyDescent="0.2">
      <c r="A2942" s="14"/>
      <c r="B2942" s="14"/>
      <c r="C2942" s="14"/>
      <c r="D2942" s="16"/>
      <c r="E2942" s="16"/>
      <c r="F2942" s="14"/>
      <c r="G2942" s="14"/>
      <c r="H2942" s="14"/>
      <c r="I2942" s="15"/>
      <c r="J2942" s="77"/>
      <c r="K2942" s="92"/>
    </row>
    <row r="2943" spans="1:11" ht="12.75" x14ac:dyDescent="0.2">
      <c r="A2943" s="14"/>
      <c r="B2943" s="14"/>
      <c r="C2943" s="14"/>
      <c r="D2943" s="16"/>
      <c r="E2943" s="16"/>
      <c r="F2943" s="14"/>
      <c r="G2943" s="14"/>
      <c r="H2943" s="14"/>
      <c r="I2943" s="15"/>
      <c r="J2943" s="77"/>
      <c r="K2943" s="92"/>
    </row>
    <row r="2944" spans="1:11" ht="12.75" x14ac:dyDescent="0.2">
      <c r="A2944" s="14"/>
      <c r="B2944" s="14"/>
      <c r="C2944" s="14"/>
      <c r="D2944" s="16"/>
      <c r="E2944" s="16"/>
      <c r="F2944" s="14"/>
      <c r="G2944" s="14"/>
      <c r="H2944" s="14"/>
      <c r="I2944" s="15"/>
      <c r="J2944" s="77"/>
      <c r="K2944" s="92"/>
    </row>
    <row r="2945" spans="1:11" ht="12.75" x14ac:dyDescent="0.2">
      <c r="A2945" s="14"/>
      <c r="B2945" s="14"/>
      <c r="C2945" s="14"/>
      <c r="D2945" s="16"/>
      <c r="E2945" s="16"/>
      <c r="F2945" s="14"/>
      <c r="G2945" s="14"/>
      <c r="H2945" s="14"/>
      <c r="I2945" s="15"/>
      <c r="J2945" s="77"/>
      <c r="K2945" s="92"/>
    </row>
    <row r="2946" spans="1:11" ht="12.75" x14ac:dyDescent="0.2">
      <c r="A2946" s="14"/>
      <c r="B2946" s="14"/>
      <c r="C2946" s="14"/>
      <c r="D2946" s="16"/>
      <c r="E2946" s="16"/>
      <c r="F2946" s="14"/>
      <c r="G2946" s="14"/>
      <c r="H2946" s="14"/>
      <c r="I2946" s="15"/>
      <c r="J2946" s="77"/>
      <c r="K2946" s="92"/>
    </row>
    <row r="2947" spans="1:11" ht="12.75" x14ac:dyDescent="0.2">
      <c r="A2947" s="14"/>
      <c r="B2947" s="14"/>
      <c r="C2947" s="14"/>
      <c r="D2947" s="16"/>
      <c r="E2947" s="16"/>
      <c r="F2947" s="14"/>
      <c r="G2947" s="14"/>
      <c r="H2947" s="14"/>
      <c r="I2947" s="15"/>
      <c r="J2947" s="77"/>
      <c r="K2947" s="92"/>
    </row>
    <row r="2948" spans="1:11" ht="12.75" x14ac:dyDescent="0.2">
      <c r="A2948" s="14"/>
      <c r="B2948" s="14"/>
      <c r="C2948" s="14"/>
      <c r="D2948" s="16"/>
      <c r="E2948" s="16"/>
      <c r="F2948" s="14"/>
      <c r="G2948" s="14"/>
      <c r="H2948" s="14"/>
      <c r="I2948" s="15"/>
      <c r="J2948" s="77"/>
      <c r="K2948" s="92"/>
    </row>
    <row r="2949" spans="1:11" ht="12.75" x14ac:dyDescent="0.2">
      <c r="A2949" s="14"/>
      <c r="B2949" s="14"/>
      <c r="C2949" s="14"/>
      <c r="D2949" s="16"/>
      <c r="E2949" s="16"/>
      <c r="F2949" s="14"/>
      <c r="G2949" s="14"/>
      <c r="H2949" s="14"/>
      <c r="I2949" s="15"/>
      <c r="J2949" s="77"/>
      <c r="K2949" s="92"/>
    </row>
    <row r="2950" spans="1:11" ht="12.75" x14ac:dyDescent="0.2">
      <c r="A2950" s="14"/>
      <c r="B2950" s="14"/>
      <c r="C2950" s="14"/>
      <c r="D2950" s="16"/>
      <c r="E2950" s="16"/>
      <c r="F2950" s="14"/>
      <c r="G2950" s="14"/>
      <c r="H2950" s="14"/>
      <c r="I2950" s="15"/>
      <c r="J2950" s="77"/>
      <c r="K2950" s="92"/>
    </row>
    <row r="2951" spans="1:11" ht="12.75" x14ac:dyDescent="0.2">
      <c r="A2951" s="14"/>
      <c r="B2951" s="14"/>
      <c r="C2951" s="14"/>
      <c r="D2951" s="16"/>
      <c r="E2951" s="16"/>
      <c r="F2951" s="14"/>
      <c r="G2951" s="14"/>
      <c r="H2951" s="14"/>
      <c r="I2951" s="15"/>
      <c r="J2951" s="77"/>
      <c r="K2951" s="92"/>
    </row>
    <row r="2952" spans="1:11" ht="12.75" x14ac:dyDescent="0.2">
      <c r="A2952" s="14"/>
      <c r="B2952" s="14"/>
      <c r="C2952" s="14"/>
      <c r="D2952" s="16"/>
      <c r="E2952" s="16"/>
      <c r="F2952" s="14"/>
      <c r="G2952" s="14"/>
      <c r="H2952" s="14"/>
      <c r="I2952" s="15"/>
      <c r="J2952" s="77"/>
      <c r="K2952" s="92"/>
    </row>
    <row r="2953" spans="1:11" ht="12.75" x14ac:dyDescent="0.2">
      <c r="A2953" s="14"/>
      <c r="B2953" s="14"/>
      <c r="C2953" s="14"/>
      <c r="D2953" s="16"/>
      <c r="E2953" s="16"/>
      <c r="F2953" s="14"/>
      <c r="G2953" s="14"/>
      <c r="H2953" s="14"/>
      <c r="I2953" s="15"/>
      <c r="J2953" s="77"/>
      <c r="K2953" s="92"/>
    </row>
    <row r="2954" spans="1:11" ht="12.75" x14ac:dyDescent="0.2">
      <c r="A2954" s="14"/>
      <c r="B2954" s="14"/>
      <c r="C2954" s="14"/>
      <c r="D2954" s="16"/>
      <c r="E2954" s="16"/>
      <c r="F2954" s="14"/>
      <c r="G2954" s="14"/>
      <c r="H2954" s="14"/>
      <c r="I2954" s="15"/>
      <c r="J2954" s="77"/>
      <c r="K2954" s="92"/>
    </row>
    <row r="2955" spans="1:11" ht="12.75" x14ac:dyDescent="0.2">
      <c r="A2955" s="14"/>
      <c r="B2955" s="14"/>
      <c r="C2955" s="14"/>
      <c r="D2955" s="16"/>
      <c r="E2955" s="16"/>
      <c r="F2955" s="14"/>
      <c r="G2955" s="14"/>
      <c r="H2955" s="14"/>
      <c r="I2955" s="15"/>
      <c r="J2955" s="77"/>
      <c r="K2955" s="92"/>
    </row>
    <row r="2956" spans="1:11" ht="12.75" x14ac:dyDescent="0.2">
      <c r="A2956" s="14"/>
      <c r="B2956" s="14"/>
      <c r="C2956" s="14"/>
      <c r="D2956" s="16"/>
      <c r="E2956" s="16"/>
      <c r="F2956" s="14"/>
      <c r="G2956" s="14"/>
      <c r="H2956" s="14"/>
      <c r="I2956" s="15"/>
      <c r="J2956" s="77"/>
      <c r="K2956" s="92"/>
    </row>
    <row r="2957" spans="1:11" ht="12.75" x14ac:dyDescent="0.2">
      <c r="A2957" s="14"/>
      <c r="B2957" s="14"/>
      <c r="C2957" s="14"/>
      <c r="D2957" s="16"/>
      <c r="E2957" s="16"/>
      <c r="F2957" s="14"/>
      <c r="G2957" s="14"/>
      <c r="H2957" s="14"/>
      <c r="I2957" s="15"/>
      <c r="J2957" s="77"/>
      <c r="K2957" s="92"/>
    </row>
    <row r="2958" spans="1:11" ht="12.75" x14ac:dyDescent="0.2">
      <c r="A2958" s="14"/>
      <c r="B2958" s="14"/>
      <c r="C2958" s="14"/>
      <c r="D2958" s="16"/>
      <c r="E2958" s="16"/>
      <c r="F2958" s="14"/>
      <c r="G2958" s="14"/>
      <c r="H2958" s="14"/>
      <c r="I2958" s="15"/>
      <c r="J2958" s="77"/>
      <c r="K2958" s="92"/>
    </row>
    <row r="2959" spans="1:11" ht="12.75" x14ac:dyDescent="0.2">
      <c r="A2959" s="14"/>
      <c r="B2959" s="14"/>
      <c r="C2959" s="14"/>
      <c r="D2959" s="16"/>
      <c r="E2959" s="16"/>
      <c r="F2959" s="14"/>
      <c r="G2959" s="14"/>
      <c r="H2959" s="14"/>
      <c r="I2959" s="15"/>
      <c r="J2959" s="77"/>
      <c r="K2959" s="92"/>
    </row>
    <row r="2960" spans="1:11" ht="12.75" x14ac:dyDescent="0.2">
      <c r="A2960" s="14"/>
      <c r="B2960" s="14"/>
      <c r="C2960" s="14"/>
      <c r="D2960" s="16"/>
      <c r="E2960" s="16"/>
      <c r="F2960" s="14"/>
      <c r="G2960" s="14"/>
      <c r="H2960" s="14"/>
      <c r="I2960" s="15"/>
      <c r="J2960" s="77"/>
      <c r="K2960" s="92"/>
    </row>
    <row r="2961" spans="1:11" ht="12.75" x14ac:dyDescent="0.2">
      <c r="A2961" s="14"/>
      <c r="B2961" s="14"/>
      <c r="C2961" s="14"/>
      <c r="D2961" s="16"/>
      <c r="E2961" s="16"/>
      <c r="F2961" s="14"/>
      <c r="G2961" s="14"/>
      <c r="H2961" s="14"/>
      <c r="I2961" s="15"/>
      <c r="J2961" s="77"/>
      <c r="K2961" s="92"/>
    </row>
    <row r="2962" spans="1:11" ht="12.75" x14ac:dyDescent="0.2">
      <c r="A2962" s="14"/>
      <c r="B2962" s="14"/>
      <c r="C2962" s="14"/>
      <c r="D2962" s="16"/>
      <c r="E2962" s="16"/>
      <c r="F2962" s="14"/>
      <c r="G2962" s="14"/>
      <c r="H2962" s="14"/>
      <c r="I2962" s="15"/>
      <c r="J2962" s="77"/>
      <c r="K2962" s="92"/>
    </row>
    <row r="2963" spans="1:11" ht="12.75" x14ac:dyDescent="0.2">
      <c r="A2963" s="14"/>
      <c r="B2963" s="14"/>
      <c r="C2963" s="14"/>
      <c r="D2963" s="16"/>
      <c r="E2963" s="16"/>
      <c r="F2963" s="14"/>
      <c r="G2963" s="14"/>
      <c r="H2963" s="14"/>
      <c r="I2963" s="15"/>
      <c r="J2963" s="77"/>
      <c r="K2963" s="92"/>
    </row>
    <row r="2964" spans="1:11" ht="12.75" x14ac:dyDescent="0.2">
      <c r="A2964" s="14"/>
      <c r="B2964" s="14"/>
      <c r="C2964" s="14"/>
      <c r="D2964" s="16"/>
      <c r="E2964" s="16"/>
      <c r="F2964" s="14"/>
      <c r="G2964" s="14"/>
      <c r="H2964" s="14"/>
      <c r="I2964" s="15"/>
      <c r="J2964" s="77"/>
      <c r="K2964" s="92"/>
    </row>
    <row r="2965" spans="1:11" ht="12.75" x14ac:dyDescent="0.2">
      <c r="A2965" s="14"/>
      <c r="B2965" s="14"/>
      <c r="C2965" s="14"/>
      <c r="D2965" s="16"/>
      <c r="E2965" s="16"/>
      <c r="F2965" s="14"/>
      <c r="G2965" s="14"/>
      <c r="H2965" s="14"/>
      <c r="I2965" s="15"/>
      <c r="J2965" s="77"/>
      <c r="K2965" s="92"/>
    </row>
    <row r="2966" spans="1:11" ht="12.75" x14ac:dyDescent="0.2">
      <c r="A2966" s="14"/>
      <c r="B2966" s="14"/>
      <c r="C2966" s="14"/>
      <c r="D2966" s="16"/>
      <c r="E2966" s="16"/>
      <c r="F2966" s="14"/>
      <c r="G2966" s="14"/>
      <c r="H2966" s="14"/>
      <c r="I2966" s="15"/>
      <c r="J2966" s="77"/>
      <c r="K2966" s="92"/>
    </row>
    <row r="2967" spans="1:11" ht="12.75" x14ac:dyDescent="0.2">
      <c r="A2967" s="14"/>
      <c r="B2967" s="14"/>
      <c r="C2967" s="14"/>
      <c r="D2967" s="16"/>
      <c r="E2967" s="16"/>
      <c r="F2967" s="14"/>
      <c r="G2967" s="14"/>
      <c r="H2967" s="14"/>
      <c r="I2967" s="15"/>
      <c r="J2967" s="77"/>
      <c r="K2967" s="92"/>
    </row>
    <row r="2968" spans="1:11" ht="12.75" x14ac:dyDescent="0.2">
      <c r="A2968" s="14"/>
      <c r="B2968" s="14"/>
      <c r="C2968" s="14"/>
      <c r="D2968" s="16"/>
      <c r="E2968" s="16"/>
      <c r="F2968" s="14"/>
      <c r="G2968" s="14"/>
      <c r="H2968" s="14"/>
      <c r="I2968" s="15"/>
      <c r="J2968" s="77"/>
      <c r="K2968" s="92"/>
    </row>
    <row r="2969" spans="1:11" ht="12.75" x14ac:dyDescent="0.2">
      <c r="A2969" s="14"/>
      <c r="B2969" s="14"/>
      <c r="C2969" s="14"/>
      <c r="D2969" s="16"/>
      <c r="E2969" s="16"/>
      <c r="F2969" s="14"/>
      <c r="G2969" s="14"/>
      <c r="H2969" s="14"/>
      <c r="I2969" s="15"/>
      <c r="J2969" s="77"/>
      <c r="K2969" s="92"/>
    </row>
    <row r="2970" spans="1:11" ht="12.75" x14ac:dyDescent="0.2">
      <c r="A2970" s="14"/>
      <c r="B2970" s="14"/>
      <c r="C2970" s="14"/>
      <c r="D2970" s="16"/>
      <c r="E2970" s="16"/>
      <c r="F2970" s="14"/>
      <c r="G2970" s="14"/>
      <c r="H2970" s="14"/>
      <c r="I2970" s="15"/>
      <c r="J2970" s="77"/>
      <c r="K2970" s="92"/>
    </row>
    <row r="2971" spans="1:11" ht="12.75" x14ac:dyDescent="0.2">
      <c r="A2971" s="14"/>
      <c r="B2971" s="14"/>
      <c r="C2971" s="14"/>
      <c r="D2971" s="16"/>
      <c r="E2971" s="16"/>
      <c r="F2971" s="14"/>
      <c r="G2971" s="14"/>
      <c r="H2971" s="14"/>
      <c r="I2971" s="15"/>
      <c r="J2971" s="77"/>
      <c r="K2971" s="92"/>
    </row>
    <row r="2972" spans="1:11" ht="12.75" x14ac:dyDescent="0.2">
      <c r="A2972" s="14"/>
      <c r="B2972" s="14"/>
      <c r="C2972" s="14"/>
      <c r="D2972" s="16"/>
      <c r="E2972" s="16"/>
      <c r="F2972" s="14"/>
      <c r="G2972" s="14"/>
      <c r="H2972" s="14"/>
      <c r="I2972" s="15"/>
      <c r="J2972" s="77"/>
      <c r="K2972" s="92"/>
    </row>
    <row r="2973" spans="1:11" ht="12.75" x14ac:dyDescent="0.2">
      <c r="A2973" s="14"/>
      <c r="B2973" s="14"/>
      <c r="C2973" s="14"/>
      <c r="D2973" s="16"/>
      <c r="E2973" s="16"/>
      <c r="F2973" s="14"/>
      <c r="G2973" s="14"/>
      <c r="H2973" s="14"/>
      <c r="I2973" s="15"/>
      <c r="J2973" s="77"/>
      <c r="K2973" s="92"/>
    </row>
    <row r="2974" spans="1:11" ht="12.75" x14ac:dyDescent="0.2">
      <c r="A2974" s="14"/>
      <c r="B2974" s="14"/>
      <c r="C2974" s="14"/>
      <c r="D2974" s="16"/>
      <c r="E2974" s="16"/>
      <c r="F2974" s="14"/>
      <c r="G2974" s="14"/>
      <c r="H2974" s="14"/>
      <c r="I2974" s="15"/>
      <c r="J2974" s="77"/>
      <c r="K2974" s="92"/>
    </row>
    <row r="2975" spans="1:11" ht="12.75" x14ac:dyDescent="0.2">
      <c r="A2975" s="14"/>
      <c r="B2975" s="14"/>
      <c r="C2975" s="14"/>
      <c r="D2975" s="16"/>
      <c r="E2975" s="16"/>
      <c r="F2975" s="14"/>
      <c r="G2975" s="14"/>
      <c r="H2975" s="14"/>
      <c r="I2975" s="15"/>
      <c r="J2975" s="77"/>
      <c r="K2975" s="92"/>
    </row>
    <row r="2976" spans="1:11" ht="12.75" x14ac:dyDescent="0.2">
      <c r="A2976" s="14"/>
      <c r="B2976" s="14"/>
      <c r="C2976" s="14"/>
      <c r="D2976" s="16"/>
      <c r="E2976" s="16"/>
      <c r="F2976" s="14"/>
      <c r="G2976" s="14"/>
      <c r="H2976" s="14"/>
      <c r="I2976" s="15"/>
      <c r="J2976" s="77"/>
      <c r="K2976" s="92"/>
    </row>
    <row r="2977" spans="1:11" ht="12.75" x14ac:dyDescent="0.2">
      <c r="A2977" s="14"/>
      <c r="B2977" s="14"/>
      <c r="C2977" s="14"/>
      <c r="D2977" s="16"/>
      <c r="E2977" s="16"/>
      <c r="F2977" s="14"/>
      <c r="G2977" s="14"/>
      <c r="H2977" s="14"/>
      <c r="I2977" s="15"/>
      <c r="J2977" s="77"/>
      <c r="K2977" s="92"/>
    </row>
    <row r="2978" spans="1:11" ht="12.75" x14ac:dyDescent="0.2">
      <c r="A2978" s="14"/>
      <c r="B2978" s="14"/>
      <c r="C2978" s="14"/>
      <c r="D2978" s="16"/>
      <c r="E2978" s="16"/>
      <c r="F2978" s="14"/>
      <c r="G2978" s="14"/>
      <c r="H2978" s="14"/>
      <c r="I2978" s="15"/>
      <c r="J2978" s="77"/>
      <c r="K2978" s="92"/>
    </row>
    <row r="2979" spans="1:11" ht="12.75" x14ac:dyDescent="0.2">
      <c r="A2979" s="14"/>
      <c r="B2979" s="14"/>
      <c r="C2979" s="14"/>
      <c r="D2979" s="16"/>
      <c r="E2979" s="16"/>
      <c r="F2979" s="14"/>
      <c r="G2979" s="14"/>
      <c r="H2979" s="14"/>
      <c r="I2979" s="15"/>
      <c r="J2979" s="77"/>
      <c r="K2979" s="92"/>
    </row>
    <row r="2980" spans="1:11" ht="12.75" x14ac:dyDescent="0.2">
      <c r="A2980" s="14"/>
      <c r="B2980" s="14"/>
      <c r="C2980" s="14"/>
      <c r="D2980" s="16"/>
      <c r="E2980" s="16"/>
      <c r="F2980" s="14"/>
      <c r="G2980" s="14"/>
      <c r="H2980" s="14"/>
      <c r="I2980" s="15"/>
      <c r="J2980" s="77"/>
      <c r="K2980" s="92"/>
    </row>
    <row r="2981" spans="1:11" ht="12.75" x14ac:dyDescent="0.2">
      <c r="A2981" s="14"/>
      <c r="B2981" s="14"/>
      <c r="C2981" s="14"/>
      <c r="D2981" s="16"/>
      <c r="E2981" s="16"/>
      <c r="F2981" s="14"/>
      <c r="G2981" s="14"/>
      <c r="H2981" s="14"/>
      <c r="I2981" s="15"/>
      <c r="J2981" s="77"/>
      <c r="K2981" s="92"/>
    </row>
    <row r="2982" spans="1:11" ht="12.75" x14ac:dyDescent="0.2">
      <c r="A2982" s="14"/>
      <c r="B2982" s="14"/>
      <c r="C2982" s="14"/>
      <c r="D2982" s="16"/>
      <c r="E2982" s="16"/>
      <c r="F2982" s="14"/>
      <c r="G2982" s="14"/>
      <c r="H2982" s="14"/>
      <c r="I2982" s="15"/>
      <c r="J2982" s="77"/>
      <c r="K2982" s="92"/>
    </row>
    <row r="2983" spans="1:11" ht="12.75" x14ac:dyDescent="0.2">
      <c r="A2983" s="14"/>
      <c r="B2983" s="14"/>
      <c r="C2983" s="14"/>
      <c r="D2983" s="16"/>
      <c r="E2983" s="16"/>
      <c r="F2983" s="14"/>
      <c r="G2983" s="14"/>
      <c r="H2983" s="14"/>
      <c r="I2983" s="15"/>
      <c r="J2983" s="77"/>
      <c r="K2983" s="92"/>
    </row>
    <row r="2984" spans="1:11" ht="12.75" x14ac:dyDescent="0.2">
      <c r="A2984" s="14"/>
      <c r="B2984" s="14"/>
      <c r="C2984" s="14"/>
      <c r="D2984" s="16"/>
      <c r="E2984" s="16"/>
      <c r="F2984" s="14"/>
      <c r="G2984" s="14"/>
      <c r="H2984" s="14"/>
      <c r="I2984" s="15"/>
      <c r="J2984" s="77"/>
      <c r="K2984" s="92"/>
    </row>
    <row r="2985" spans="1:11" ht="12.75" x14ac:dyDescent="0.2">
      <c r="A2985" s="14"/>
      <c r="B2985" s="14"/>
      <c r="C2985" s="14"/>
      <c r="D2985" s="16"/>
      <c r="E2985" s="16"/>
      <c r="F2985" s="14"/>
      <c r="G2985" s="14"/>
      <c r="H2985" s="14"/>
      <c r="I2985" s="15"/>
      <c r="J2985" s="77"/>
      <c r="K2985" s="92"/>
    </row>
    <row r="2986" spans="1:11" ht="12.75" x14ac:dyDescent="0.2">
      <c r="A2986" s="14"/>
      <c r="B2986" s="14"/>
      <c r="C2986" s="14"/>
      <c r="D2986" s="16"/>
      <c r="E2986" s="16"/>
      <c r="F2986" s="14"/>
      <c r="G2986" s="14"/>
      <c r="H2986" s="14"/>
      <c r="I2986" s="15"/>
      <c r="J2986" s="77"/>
      <c r="K2986" s="92"/>
    </row>
    <row r="2987" spans="1:11" ht="12.75" x14ac:dyDescent="0.2">
      <c r="A2987" s="14"/>
      <c r="B2987" s="14"/>
      <c r="C2987" s="14"/>
      <c r="D2987" s="16"/>
      <c r="E2987" s="16"/>
      <c r="F2987" s="14"/>
      <c r="G2987" s="14"/>
      <c r="H2987" s="14"/>
      <c r="I2987" s="15"/>
      <c r="J2987" s="77"/>
      <c r="K2987" s="92"/>
    </row>
    <row r="2988" spans="1:11" ht="12.75" x14ac:dyDescent="0.2">
      <c r="A2988" s="14"/>
      <c r="B2988" s="14"/>
      <c r="C2988" s="14"/>
      <c r="D2988" s="16"/>
      <c r="E2988" s="16"/>
      <c r="F2988" s="14"/>
      <c r="G2988" s="14"/>
      <c r="H2988" s="14"/>
      <c r="I2988" s="15"/>
      <c r="J2988" s="77"/>
      <c r="K2988" s="92"/>
    </row>
    <row r="2989" spans="1:11" ht="12.75" x14ac:dyDescent="0.2">
      <c r="A2989" s="14"/>
      <c r="B2989" s="14"/>
      <c r="C2989" s="14"/>
      <c r="D2989" s="16"/>
      <c r="E2989" s="16"/>
      <c r="F2989" s="14"/>
      <c r="G2989" s="14"/>
      <c r="H2989" s="14"/>
      <c r="I2989" s="15"/>
      <c r="J2989" s="77"/>
      <c r="K2989" s="92"/>
    </row>
    <row r="2990" spans="1:11" ht="12.75" x14ac:dyDescent="0.2">
      <c r="A2990" s="14"/>
      <c r="B2990" s="14"/>
      <c r="C2990" s="14"/>
      <c r="D2990" s="16"/>
      <c r="E2990" s="16"/>
      <c r="F2990" s="14"/>
      <c r="G2990" s="14"/>
      <c r="H2990" s="14"/>
      <c r="I2990" s="15"/>
      <c r="J2990" s="77"/>
      <c r="K2990" s="92"/>
    </row>
    <row r="2991" spans="1:11" ht="12.75" x14ac:dyDescent="0.2">
      <c r="A2991" s="14"/>
      <c r="B2991" s="14"/>
      <c r="C2991" s="14"/>
      <c r="D2991" s="16"/>
      <c r="E2991" s="16"/>
      <c r="F2991" s="14"/>
      <c r="G2991" s="14"/>
      <c r="H2991" s="14"/>
      <c r="I2991" s="15"/>
      <c r="J2991" s="77"/>
      <c r="K2991" s="92"/>
    </row>
    <row r="2992" spans="1:11" ht="12.75" x14ac:dyDescent="0.2">
      <c r="A2992" s="14"/>
      <c r="B2992" s="14"/>
      <c r="C2992" s="14"/>
      <c r="D2992" s="16"/>
      <c r="E2992" s="16"/>
      <c r="F2992" s="14"/>
      <c r="G2992" s="14"/>
      <c r="H2992" s="14"/>
      <c r="I2992" s="15"/>
      <c r="J2992" s="77"/>
      <c r="K2992" s="92"/>
    </row>
    <row r="2993" spans="1:11" ht="12.75" x14ac:dyDescent="0.2">
      <c r="A2993" s="14"/>
      <c r="B2993" s="14"/>
      <c r="C2993" s="14"/>
      <c r="D2993" s="16"/>
      <c r="E2993" s="16"/>
      <c r="F2993" s="14"/>
      <c r="G2993" s="14"/>
      <c r="H2993" s="14"/>
      <c r="I2993" s="15"/>
      <c r="J2993" s="77"/>
      <c r="K2993" s="92"/>
    </row>
    <row r="2994" spans="1:11" ht="12.75" x14ac:dyDescent="0.2">
      <c r="A2994" s="14"/>
      <c r="B2994" s="14"/>
      <c r="C2994" s="14"/>
      <c r="D2994" s="16"/>
      <c r="E2994" s="16"/>
      <c r="F2994" s="14"/>
      <c r="G2994" s="14"/>
      <c r="H2994" s="14"/>
      <c r="I2994" s="15"/>
      <c r="J2994" s="77"/>
      <c r="K2994" s="92"/>
    </row>
    <row r="2995" spans="1:11" ht="12.75" x14ac:dyDescent="0.2">
      <c r="A2995" s="14"/>
      <c r="B2995" s="14"/>
      <c r="C2995" s="14"/>
      <c r="D2995" s="16"/>
      <c r="E2995" s="16"/>
      <c r="F2995" s="14"/>
      <c r="G2995" s="14"/>
      <c r="H2995" s="14"/>
      <c r="I2995" s="15"/>
      <c r="J2995" s="77"/>
      <c r="K2995" s="92"/>
    </row>
    <row r="2996" spans="1:11" ht="12.75" x14ac:dyDescent="0.2">
      <c r="A2996" s="14"/>
      <c r="B2996" s="14"/>
      <c r="C2996" s="14"/>
      <c r="D2996" s="16"/>
      <c r="E2996" s="16"/>
      <c r="F2996" s="14"/>
      <c r="G2996" s="14"/>
      <c r="H2996" s="14"/>
      <c r="I2996" s="15"/>
      <c r="J2996" s="77"/>
      <c r="K2996" s="92"/>
    </row>
    <row r="2997" spans="1:11" ht="12.75" x14ac:dyDescent="0.2">
      <c r="A2997" s="14"/>
      <c r="B2997" s="14"/>
      <c r="C2997" s="14"/>
      <c r="D2997" s="16"/>
      <c r="E2997" s="16"/>
      <c r="F2997" s="14"/>
      <c r="G2997" s="14"/>
      <c r="H2997" s="14"/>
      <c r="I2997" s="15"/>
      <c r="J2997" s="77"/>
      <c r="K2997" s="92"/>
    </row>
    <row r="2998" spans="1:11" ht="12.75" x14ac:dyDescent="0.2">
      <c r="A2998" s="14"/>
      <c r="B2998" s="14"/>
      <c r="C2998" s="14"/>
      <c r="D2998" s="16"/>
      <c r="E2998" s="16"/>
      <c r="F2998" s="14"/>
      <c r="G2998" s="14"/>
      <c r="H2998" s="14"/>
      <c r="I2998" s="15"/>
      <c r="J2998" s="77"/>
      <c r="K2998" s="92"/>
    </row>
    <row r="2999" spans="1:11" ht="12.75" x14ac:dyDescent="0.2">
      <c r="A2999" s="14"/>
      <c r="B2999" s="14"/>
      <c r="C2999" s="14"/>
      <c r="D2999" s="16"/>
      <c r="E2999" s="16"/>
      <c r="F2999" s="14"/>
      <c r="G2999" s="14"/>
      <c r="H2999" s="14"/>
      <c r="I2999" s="15"/>
      <c r="J2999" s="77"/>
      <c r="K2999" s="92"/>
    </row>
    <row r="3000" spans="1:11" ht="12.75" x14ac:dyDescent="0.2">
      <c r="A3000" s="14"/>
      <c r="B3000" s="14"/>
      <c r="C3000" s="14"/>
      <c r="D3000" s="16"/>
      <c r="E3000" s="16"/>
      <c r="F3000" s="14"/>
      <c r="G3000" s="14"/>
      <c r="H3000" s="14"/>
      <c r="I3000" s="15"/>
      <c r="J3000" s="77"/>
      <c r="K3000" s="92"/>
    </row>
    <row r="3001" spans="1:11" ht="12.75" x14ac:dyDescent="0.2">
      <c r="A3001" s="14"/>
      <c r="B3001" s="14"/>
      <c r="C3001" s="14"/>
      <c r="D3001" s="16"/>
      <c r="E3001" s="16"/>
      <c r="F3001" s="14"/>
      <c r="G3001" s="14"/>
      <c r="H3001" s="14"/>
      <c r="I3001" s="15"/>
      <c r="J3001" s="77"/>
      <c r="K3001" s="92"/>
    </row>
    <row r="3002" spans="1:11" ht="12.75" x14ac:dyDescent="0.2">
      <c r="A3002" s="14"/>
      <c r="B3002" s="14"/>
      <c r="C3002" s="14"/>
      <c r="D3002" s="16"/>
      <c r="E3002" s="16"/>
      <c r="F3002" s="14"/>
      <c r="G3002" s="14"/>
      <c r="H3002" s="14"/>
      <c r="I3002" s="15"/>
      <c r="J3002" s="77"/>
      <c r="K3002" s="92"/>
    </row>
    <row r="3003" spans="1:11" ht="12.75" x14ac:dyDescent="0.2">
      <c r="A3003" s="14"/>
      <c r="B3003" s="14"/>
      <c r="C3003" s="14"/>
      <c r="D3003" s="16"/>
      <c r="E3003" s="16"/>
      <c r="F3003" s="14"/>
      <c r="G3003" s="14"/>
      <c r="H3003" s="14"/>
      <c r="I3003" s="15"/>
      <c r="J3003" s="77"/>
      <c r="K3003" s="92"/>
    </row>
    <row r="3004" spans="1:11" ht="12.75" x14ac:dyDescent="0.2">
      <c r="A3004" s="14"/>
      <c r="B3004" s="14"/>
      <c r="C3004" s="14"/>
      <c r="D3004" s="16"/>
      <c r="E3004" s="16"/>
      <c r="F3004" s="14"/>
      <c r="G3004" s="14"/>
      <c r="H3004" s="14"/>
      <c r="I3004" s="15"/>
      <c r="J3004" s="77"/>
      <c r="K3004" s="92"/>
    </row>
    <row r="3005" spans="1:11" ht="12.75" x14ac:dyDescent="0.2">
      <c r="A3005" s="14"/>
      <c r="B3005" s="14"/>
      <c r="C3005" s="14"/>
      <c r="D3005" s="16"/>
      <c r="E3005" s="16"/>
      <c r="F3005" s="14"/>
      <c r="G3005" s="14"/>
      <c r="H3005" s="14"/>
      <c r="I3005" s="15"/>
      <c r="J3005" s="77"/>
      <c r="K3005" s="92"/>
    </row>
    <row r="3006" spans="1:11" ht="12.75" x14ac:dyDescent="0.2">
      <c r="A3006" s="14"/>
      <c r="B3006" s="14"/>
      <c r="C3006" s="14"/>
      <c r="D3006" s="16"/>
      <c r="E3006" s="16"/>
      <c r="F3006" s="14"/>
      <c r="G3006" s="14"/>
      <c r="H3006" s="14"/>
      <c r="I3006" s="15"/>
      <c r="J3006" s="77"/>
      <c r="K3006" s="92"/>
    </row>
    <row r="3007" spans="1:11" ht="12.75" x14ac:dyDescent="0.2">
      <c r="A3007" s="14"/>
      <c r="B3007" s="14"/>
      <c r="C3007" s="14"/>
      <c r="D3007" s="16"/>
      <c r="E3007" s="16"/>
      <c r="F3007" s="14"/>
      <c r="G3007" s="14"/>
      <c r="H3007" s="14"/>
      <c r="I3007" s="15"/>
      <c r="J3007" s="77"/>
      <c r="K3007" s="92"/>
    </row>
    <row r="3008" spans="1:11" ht="12.75" x14ac:dyDescent="0.2">
      <c r="A3008" s="14"/>
      <c r="B3008" s="14"/>
      <c r="C3008" s="14"/>
      <c r="D3008" s="16"/>
      <c r="E3008" s="16"/>
      <c r="F3008" s="14"/>
      <c r="G3008" s="14"/>
      <c r="H3008" s="14"/>
      <c r="I3008" s="15"/>
      <c r="J3008" s="77"/>
      <c r="K3008" s="92"/>
    </row>
    <row r="3009" spans="1:11" ht="12.75" x14ac:dyDescent="0.2">
      <c r="A3009" s="14"/>
      <c r="B3009" s="14"/>
      <c r="C3009" s="14"/>
      <c r="D3009" s="16"/>
      <c r="E3009" s="16"/>
      <c r="F3009" s="14"/>
      <c r="G3009" s="14"/>
      <c r="H3009" s="14"/>
      <c r="I3009" s="15"/>
      <c r="J3009" s="77"/>
      <c r="K3009" s="92"/>
    </row>
    <row r="3010" spans="1:11" ht="12.75" x14ac:dyDescent="0.2">
      <c r="A3010" s="14"/>
      <c r="B3010" s="14"/>
      <c r="C3010" s="14"/>
      <c r="D3010" s="16"/>
      <c r="E3010" s="16"/>
      <c r="F3010" s="14"/>
      <c r="G3010" s="14"/>
      <c r="H3010" s="14"/>
      <c r="I3010" s="15"/>
      <c r="J3010" s="77"/>
      <c r="K3010" s="92"/>
    </row>
    <row r="3011" spans="1:11" ht="12.75" x14ac:dyDescent="0.2">
      <c r="A3011" s="14"/>
      <c r="B3011" s="14"/>
      <c r="C3011" s="14"/>
      <c r="D3011" s="16"/>
      <c r="E3011" s="16"/>
      <c r="F3011" s="14"/>
      <c r="G3011" s="14"/>
      <c r="H3011" s="14"/>
      <c r="I3011" s="15"/>
      <c r="J3011" s="77"/>
      <c r="K3011" s="92"/>
    </row>
    <row r="3012" spans="1:11" ht="12.75" x14ac:dyDescent="0.2">
      <c r="A3012" s="14"/>
      <c r="B3012" s="14"/>
      <c r="C3012" s="14"/>
      <c r="D3012" s="16"/>
      <c r="E3012" s="16"/>
      <c r="F3012" s="14"/>
      <c r="G3012" s="14"/>
      <c r="H3012" s="14"/>
      <c r="I3012" s="15"/>
      <c r="J3012" s="77"/>
      <c r="K3012" s="92"/>
    </row>
    <row r="3013" spans="1:11" ht="12.75" x14ac:dyDescent="0.2">
      <c r="A3013" s="14"/>
      <c r="B3013" s="14"/>
      <c r="C3013" s="14"/>
      <c r="D3013" s="16"/>
      <c r="E3013" s="16"/>
      <c r="F3013" s="14"/>
      <c r="G3013" s="14"/>
      <c r="H3013" s="14"/>
      <c r="I3013" s="15"/>
      <c r="J3013" s="77"/>
      <c r="K3013" s="92"/>
    </row>
    <row r="3014" spans="1:11" ht="12.75" x14ac:dyDescent="0.2">
      <c r="A3014" s="14"/>
      <c r="B3014" s="14"/>
      <c r="C3014" s="14"/>
      <c r="D3014" s="16"/>
      <c r="E3014" s="16"/>
      <c r="F3014" s="14"/>
      <c r="G3014" s="14"/>
      <c r="H3014" s="14"/>
      <c r="I3014" s="15"/>
      <c r="J3014" s="77"/>
      <c r="K3014" s="92"/>
    </row>
    <row r="3015" spans="1:11" ht="12.75" x14ac:dyDescent="0.2">
      <c r="A3015" s="14"/>
      <c r="B3015" s="14"/>
      <c r="C3015" s="14"/>
      <c r="D3015" s="16"/>
      <c r="E3015" s="16"/>
      <c r="F3015" s="14"/>
      <c r="G3015" s="14"/>
      <c r="H3015" s="14"/>
      <c r="I3015" s="15"/>
      <c r="J3015" s="77"/>
      <c r="K3015" s="92"/>
    </row>
    <row r="3016" spans="1:11" ht="12.75" x14ac:dyDescent="0.2">
      <c r="A3016" s="14"/>
      <c r="B3016" s="14"/>
      <c r="C3016" s="14"/>
      <c r="D3016" s="16"/>
      <c r="E3016" s="16"/>
      <c r="F3016" s="14"/>
      <c r="G3016" s="14"/>
      <c r="H3016" s="14"/>
      <c r="I3016" s="15"/>
      <c r="J3016" s="77"/>
      <c r="K3016" s="92"/>
    </row>
    <row r="3017" spans="1:11" ht="12.75" x14ac:dyDescent="0.2">
      <c r="A3017" s="14"/>
      <c r="B3017" s="14"/>
      <c r="C3017" s="14"/>
      <c r="D3017" s="16"/>
      <c r="E3017" s="16"/>
      <c r="F3017" s="14"/>
      <c r="G3017" s="14"/>
      <c r="H3017" s="14"/>
      <c r="I3017" s="15"/>
      <c r="J3017" s="77"/>
      <c r="K3017" s="92"/>
    </row>
    <row r="3018" spans="1:11" ht="12.75" x14ac:dyDescent="0.2">
      <c r="A3018" s="14"/>
      <c r="B3018" s="14"/>
      <c r="C3018" s="14"/>
      <c r="D3018" s="16"/>
      <c r="E3018" s="16"/>
      <c r="F3018" s="14"/>
      <c r="G3018" s="14"/>
      <c r="H3018" s="14"/>
      <c r="I3018" s="15"/>
      <c r="J3018" s="77"/>
      <c r="K3018" s="92"/>
    </row>
    <row r="3019" spans="1:11" ht="12.75" x14ac:dyDescent="0.2">
      <c r="A3019" s="14"/>
      <c r="B3019" s="14"/>
      <c r="C3019" s="14"/>
      <c r="D3019" s="16"/>
      <c r="E3019" s="16"/>
      <c r="F3019" s="14"/>
      <c r="G3019" s="14"/>
      <c r="H3019" s="14"/>
      <c r="I3019" s="15"/>
      <c r="J3019" s="77"/>
      <c r="K3019" s="92"/>
    </row>
    <row r="3020" spans="1:11" ht="12.75" x14ac:dyDescent="0.2">
      <c r="A3020" s="14"/>
      <c r="B3020" s="14"/>
      <c r="C3020" s="14"/>
      <c r="D3020" s="16"/>
      <c r="E3020" s="16"/>
      <c r="F3020" s="14"/>
      <c r="G3020" s="14"/>
      <c r="H3020" s="14"/>
      <c r="I3020" s="15"/>
      <c r="J3020" s="77"/>
      <c r="K3020" s="92"/>
    </row>
    <row r="3021" spans="1:11" ht="12.75" x14ac:dyDescent="0.2">
      <c r="A3021" s="14"/>
      <c r="B3021" s="14"/>
      <c r="C3021" s="14"/>
      <c r="D3021" s="16"/>
      <c r="E3021" s="16"/>
      <c r="F3021" s="14"/>
      <c r="G3021" s="14"/>
      <c r="H3021" s="14"/>
      <c r="I3021" s="15"/>
      <c r="J3021" s="77"/>
      <c r="K3021" s="92"/>
    </row>
    <row r="3022" spans="1:11" ht="12.75" x14ac:dyDescent="0.2">
      <c r="A3022" s="14"/>
      <c r="B3022" s="14"/>
      <c r="C3022" s="14"/>
      <c r="D3022" s="16"/>
      <c r="E3022" s="16"/>
      <c r="F3022" s="14"/>
      <c r="G3022" s="14"/>
      <c r="H3022" s="14"/>
      <c r="I3022" s="15"/>
      <c r="J3022" s="77"/>
      <c r="K3022" s="92"/>
    </row>
    <row r="3023" spans="1:11" ht="12.75" x14ac:dyDescent="0.2">
      <c r="A3023" s="14"/>
      <c r="B3023" s="14"/>
      <c r="C3023" s="14"/>
      <c r="D3023" s="16"/>
      <c r="E3023" s="16"/>
      <c r="F3023" s="14"/>
      <c r="G3023" s="14"/>
      <c r="H3023" s="14"/>
      <c r="I3023" s="15"/>
      <c r="J3023" s="77"/>
      <c r="K3023" s="92"/>
    </row>
    <row r="3024" spans="1:11" ht="12.75" x14ac:dyDescent="0.2">
      <c r="A3024" s="14"/>
      <c r="B3024" s="14"/>
      <c r="C3024" s="14"/>
      <c r="D3024" s="16"/>
      <c r="E3024" s="16"/>
      <c r="F3024" s="14"/>
      <c r="G3024" s="14"/>
      <c r="H3024" s="14"/>
      <c r="I3024" s="15"/>
      <c r="J3024" s="77"/>
      <c r="K3024" s="92"/>
    </row>
    <row r="3025" spans="1:11" ht="12.75" x14ac:dyDescent="0.2">
      <c r="A3025" s="14"/>
      <c r="B3025" s="14"/>
      <c r="C3025" s="14"/>
      <c r="D3025" s="16"/>
      <c r="E3025" s="16"/>
      <c r="F3025" s="14"/>
      <c r="G3025" s="14"/>
      <c r="H3025" s="14"/>
      <c r="I3025" s="15"/>
      <c r="J3025" s="77"/>
      <c r="K3025" s="92"/>
    </row>
    <row r="3026" spans="1:11" ht="12.75" x14ac:dyDescent="0.2">
      <c r="A3026" s="14"/>
      <c r="B3026" s="14"/>
      <c r="C3026" s="14"/>
      <c r="D3026" s="16"/>
      <c r="E3026" s="16"/>
      <c r="F3026" s="14"/>
      <c r="G3026" s="14"/>
      <c r="H3026" s="14"/>
      <c r="I3026" s="15"/>
      <c r="J3026" s="77"/>
      <c r="K3026" s="92"/>
    </row>
    <row r="3027" spans="1:11" ht="12.75" x14ac:dyDescent="0.2">
      <c r="A3027" s="14"/>
      <c r="B3027" s="14"/>
      <c r="C3027" s="14"/>
      <c r="D3027" s="16"/>
      <c r="E3027" s="16"/>
      <c r="F3027" s="14"/>
      <c r="G3027" s="14"/>
      <c r="H3027" s="14"/>
      <c r="I3027" s="15"/>
      <c r="J3027" s="77"/>
      <c r="K3027" s="92"/>
    </row>
    <row r="3028" spans="1:11" ht="12.75" x14ac:dyDescent="0.2">
      <c r="A3028" s="14"/>
      <c r="B3028" s="14"/>
      <c r="C3028" s="14"/>
      <c r="D3028" s="16"/>
      <c r="E3028" s="16"/>
      <c r="F3028" s="14"/>
      <c r="G3028" s="14"/>
      <c r="H3028" s="14"/>
      <c r="I3028" s="15"/>
      <c r="J3028" s="77"/>
      <c r="K3028" s="92"/>
    </row>
    <row r="3029" spans="1:11" ht="12.75" x14ac:dyDescent="0.2">
      <c r="A3029" s="14"/>
      <c r="B3029" s="14"/>
      <c r="C3029" s="14"/>
      <c r="D3029" s="16"/>
      <c r="E3029" s="16"/>
      <c r="F3029" s="14"/>
      <c r="G3029" s="14"/>
      <c r="H3029" s="14"/>
      <c r="I3029" s="15"/>
      <c r="J3029" s="77"/>
      <c r="K3029" s="92"/>
    </row>
    <row r="3030" spans="1:11" ht="12.75" x14ac:dyDescent="0.2">
      <c r="A3030" s="14"/>
      <c r="B3030" s="14"/>
      <c r="C3030" s="14"/>
      <c r="D3030" s="16"/>
      <c r="E3030" s="16"/>
      <c r="F3030" s="14"/>
      <c r="G3030" s="14"/>
      <c r="H3030" s="14"/>
      <c r="I3030" s="15"/>
      <c r="J3030" s="77"/>
      <c r="K3030" s="92"/>
    </row>
    <row r="3031" spans="1:11" ht="12.75" x14ac:dyDescent="0.2">
      <c r="A3031" s="14"/>
      <c r="B3031" s="14"/>
      <c r="C3031" s="14"/>
      <c r="D3031" s="16"/>
      <c r="E3031" s="16"/>
      <c r="F3031" s="14"/>
      <c r="G3031" s="14"/>
      <c r="H3031" s="14"/>
      <c r="I3031" s="15"/>
      <c r="J3031" s="77"/>
      <c r="K3031" s="92"/>
    </row>
    <row r="3032" spans="1:11" ht="12.75" x14ac:dyDescent="0.2">
      <c r="A3032" s="14"/>
      <c r="B3032" s="14"/>
      <c r="C3032" s="14"/>
      <c r="D3032" s="16"/>
      <c r="E3032" s="16"/>
      <c r="F3032" s="14"/>
      <c r="G3032" s="14"/>
      <c r="H3032" s="14"/>
      <c r="I3032" s="15"/>
      <c r="J3032" s="77"/>
      <c r="K3032" s="92"/>
    </row>
    <row r="3033" spans="1:11" ht="12.75" x14ac:dyDescent="0.2">
      <c r="A3033" s="14"/>
      <c r="B3033" s="14"/>
      <c r="C3033" s="14"/>
      <c r="D3033" s="16"/>
      <c r="E3033" s="16"/>
      <c r="F3033" s="14"/>
      <c r="G3033" s="14"/>
      <c r="H3033" s="14"/>
      <c r="I3033" s="15"/>
      <c r="J3033" s="77"/>
      <c r="K3033" s="92"/>
    </row>
    <row r="3034" spans="1:11" ht="12.75" x14ac:dyDescent="0.2">
      <c r="A3034" s="14"/>
      <c r="B3034" s="14"/>
      <c r="C3034" s="14"/>
      <c r="D3034" s="16"/>
      <c r="E3034" s="16"/>
      <c r="F3034" s="14"/>
      <c r="G3034" s="14"/>
      <c r="H3034" s="14"/>
      <c r="I3034" s="15"/>
      <c r="J3034" s="77"/>
      <c r="K3034" s="92"/>
    </row>
    <row r="3035" spans="1:11" ht="12.75" x14ac:dyDescent="0.2">
      <c r="A3035" s="14"/>
      <c r="B3035" s="14"/>
      <c r="C3035" s="14"/>
      <c r="D3035" s="16"/>
      <c r="E3035" s="16"/>
      <c r="F3035" s="14"/>
      <c r="G3035" s="14"/>
      <c r="H3035" s="14"/>
      <c r="I3035" s="15"/>
      <c r="J3035" s="77"/>
      <c r="K3035" s="92"/>
    </row>
    <row r="3036" spans="1:11" ht="12.75" x14ac:dyDescent="0.2">
      <c r="A3036" s="14"/>
      <c r="B3036" s="14"/>
      <c r="C3036" s="14"/>
      <c r="D3036" s="16"/>
      <c r="E3036" s="16"/>
      <c r="F3036" s="14"/>
      <c r="G3036" s="14"/>
      <c r="H3036" s="14"/>
      <c r="I3036" s="15"/>
      <c r="J3036" s="77"/>
      <c r="K3036" s="92"/>
    </row>
    <row r="3037" spans="1:11" ht="12.75" x14ac:dyDescent="0.2">
      <c r="A3037" s="14"/>
      <c r="B3037" s="14"/>
      <c r="C3037" s="14"/>
      <c r="D3037" s="16"/>
      <c r="E3037" s="16"/>
      <c r="F3037" s="14"/>
      <c r="G3037" s="14"/>
      <c r="H3037" s="14"/>
      <c r="I3037" s="15"/>
      <c r="J3037" s="77"/>
      <c r="K3037" s="92"/>
    </row>
    <row r="3038" spans="1:11" ht="12.75" x14ac:dyDescent="0.2">
      <c r="A3038" s="14"/>
      <c r="B3038" s="14"/>
      <c r="C3038" s="14"/>
      <c r="D3038" s="16"/>
      <c r="E3038" s="16"/>
      <c r="F3038" s="14"/>
      <c r="G3038" s="14"/>
      <c r="H3038" s="14"/>
      <c r="I3038" s="15"/>
      <c r="J3038" s="77"/>
      <c r="K3038" s="92"/>
    </row>
    <row r="3039" spans="1:11" ht="12.75" x14ac:dyDescent="0.2">
      <c r="A3039" s="14"/>
      <c r="B3039" s="14"/>
      <c r="C3039" s="14"/>
      <c r="D3039" s="16"/>
      <c r="E3039" s="16"/>
      <c r="F3039" s="14"/>
      <c r="G3039" s="14"/>
      <c r="H3039" s="14"/>
      <c r="I3039" s="15"/>
      <c r="J3039" s="77"/>
      <c r="K3039" s="92"/>
    </row>
    <row r="3040" spans="1:11" ht="12.75" x14ac:dyDescent="0.2">
      <c r="A3040" s="14"/>
      <c r="B3040" s="14"/>
      <c r="C3040" s="14"/>
      <c r="D3040" s="16"/>
      <c r="E3040" s="16"/>
      <c r="F3040" s="14"/>
      <c r="G3040" s="14"/>
      <c r="H3040" s="14"/>
      <c r="I3040" s="15"/>
      <c r="J3040" s="77"/>
      <c r="K3040" s="92"/>
    </row>
    <row r="3041" spans="1:11" ht="12.75" x14ac:dyDescent="0.2">
      <c r="A3041" s="14"/>
      <c r="B3041" s="14"/>
      <c r="C3041" s="14"/>
      <c r="D3041" s="16"/>
      <c r="E3041" s="16"/>
      <c r="F3041" s="14"/>
      <c r="G3041" s="14"/>
      <c r="H3041" s="14"/>
      <c r="I3041" s="15"/>
      <c r="J3041" s="77"/>
      <c r="K3041" s="92"/>
    </row>
    <row r="3042" spans="1:11" ht="12.75" x14ac:dyDescent="0.2">
      <c r="A3042" s="14"/>
      <c r="B3042" s="14"/>
      <c r="C3042" s="14"/>
      <c r="D3042" s="16"/>
      <c r="E3042" s="16"/>
      <c r="F3042" s="14"/>
      <c r="G3042" s="14"/>
      <c r="H3042" s="14"/>
      <c r="I3042" s="15"/>
      <c r="J3042" s="77"/>
      <c r="K3042" s="92"/>
    </row>
    <row r="3043" spans="1:11" ht="12.75" x14ac:dyDescent="0.2">
      <c r="A3043" s="14"/>
      <c r="B3043" s="14"/>
      <c r="C3043" s="14"/>
      <c r="D3043" s="16"/>
      <c r="E3043" s="16"/>
      <c r="F3043" s="14"/>
      <c r="G3043" s="14"/>
      <c r="H3043" s="14"/>
      <c r="I3043" s="15"/>
      <c r="J3043" s="77"/>
      <c r="K3043" s="92"/>
    </row>
    <row r="3044" spans="1:11" ht="12.75" x14ac:dyDescent="0.2">
      <c r="A3044" s="14"/>
      <c r="B3044" s="14"/>
      <c r="C3044" s="14"/>
      <c r="D3044" s="16"/>
      <c r="E3044" s="16"/>
      <c r="F3044" s="14"/>
      <c r="G3044" s="14"/>
      <c r="H3044" s="14"/>
      <c r="I3044" s="15"/>
      <c r="J3044" s="77"/>
      <c r="K3044" s="92"/>
    </row>
    <row r="3045" spans="1:11" ht="12.75" x14ac:dyDescent="0.2">
      <c r="A3045" s="14"/>
      <c r="B3045" s="14"/>
      <c r="C3045" s="14"/>
      <c r="D3045" s="16"/>
      <c r="E3045" s="16"/>
      <c r="F3045" s="14"/>
      <c r="G3045" s="14"/>
      <c r="H3045" s="14"/>
      <c r="I3045" s="15"/>
      <c r="J3045" s="77"/>
      <c r="K3045" s="92"/>
    </row>
    <row r="3046" spans="1:11" ht="12.75" x14ac:dyDescent="0.2">
      <c r="A3046" s="14"/>
      <c r="B3046" s="14"/>
      <c r="C3046" s="14"/>
      <c r="D3046" s="16"/>
      <c r="E3046" s="16"/>
      <c r="F3046" s="14"/>
      <c r="G3046" s="14"/>
      <c r="H3046" s="14"/>
      <c r="I3046" s="15"/>
      <c r="J3046" s="77"/>
      <c r="K3046" s="92"/>
    </row>
    <row r="3047" spans="1:11" ht="12.75" x14ac:dyDescent="0.2">
      <c r="A3047" s="14"/>
      <c r="B3047" s="14"/>
      <c r="C3047" s="14"/>
      <c r="D3047" s="16"/>
      <c r="E3047" s="16"/>
      <c r="F3047" s="14"/>
      <c r="G3047" s="14"/>
      <c r="H3047" s="14"/>
      <c r="I3047" s="15"/>
      <c r="J3047" s="77"/>
      <c r="K3047" s="92"/>
    </row>
    <row r="3048" spans="1:11" ht="12.75" x14ac:dyDescent="0.2">
      <c r="A3048" s="14"/>
      <c r="B3048" s="14"/>
      <c r="C3048" s="14"/>
      <c r="D3048" s="16"/>
      <c r="E3048" s="16"/>
      <c r="F3048" s="14"/>
      <c r="G3048" s="14"/>
      <c r="H3048" s="14"/>
      <c r="I3048" s="15"/>
      <c r="J3048" s="77"/>
      <c r="K3048" s="92"/>
    </row>
    <row r="3049" spans="1:11" ht="12.75" x14ac:dyDescent="0.2">
      <c r="A3049" s="14"/>
      <c r="B3049" s="14"/>
      <c r="C3049" s="14"/>
      <c r="D3049" s="16"/>
      <c r="E3049" s="16"/>
      <c r="F3049" s="14"/>
      <c r="G3049" s="14"/>
      <c r="H3049" s="14"/>
      <c r="I3049" s="15"/>
      <c r="J3049" s="77"/>
      <c r="K3049" s="92"/>
    </row>
    <row r="3050" spans="1:11" ht="12.75" x14ac:dyDescent="0.2">
      <c r="A3050" s="14"/>
      <c r="B3050" s="14"/>
      <c r="C3050" s="14"/>
      <c r="D3050" s="16"/>
      <c r="E3050" s="16"/>
      <c r="F3050" s="14"/>
      <c r="G3050" s="14"/>
      <c r="H3050" s="14"/>
      <c r="I3050" s="15"/>
      <c r="J3050" s="77"/>
      <c r="K3050" s="92"/>
    </row>
    <row r="3051" spans="1:11" ht="12.75" x14ac:dyDescent="0.2">
      <c r="A3051" s="14"/>
      <c r="B3051" s="14"/>
      <c r="C3051" s="14"/>
      <c r="D3051" s="16"/>
      <c r="E3051" s="16"/>
      <c r="F3051" s="14"/>
      <c r="G3051" s="14"/>
      <c r="H3051" s="14"/>
      <c r="I3051" s="15"/>
      <c r="J3051" s="77"/>
      <c r="K3051" s="92"/>
    </row>
    <row r="3052" spans="1:11" ht="12.75" x14ac:dyDescent="0.2">
      <c r="A3052" s="14"/>
      <c r="B3052" s="14"/>
      <c r="C3052" s="14"/>
      <c r="D3052" s="16"/>
      <c r="E3052" s="16"/>
      <c r="F3052" s="14"/>
      <c r="G3052" s="14"/>
      <c r="H3052" s="14"/>
      <c r="I3052" s="15"/>
      <c r="J3052" s="77"/>
      <c r="K3052" s="92"/>
    </row>
    <row r="3053" spans="1:11" ht="12.75" x14ac:dyDescent="0.2">
      <c r="A3053" s="14"/>
      <c r="B3053" s="14"/>
      <c r="C3053" s="14"/>
      <c r="D3053" s="16"/>
      <c r="E3053" s="16"/>
      <c r="F3053" s="14"/>
      <c r="G3053" s="14"/>
      <c r="H3053" s="14"/>
      <c r="I3053" s="15"/>
      <c r="J3053" s="77"/>
      <c r="K3053" s="92"/>
    </row>
    <row r="3054" spans="1:11" ht="12.75" x14ac:dyDescent="0.2">
      <c r="A3054" s="14"/>
      <c r="B3054" s="14"/>
      <c r="C3054" s="14"/>
      <c r="D3054" s="16"/>
      <c r="E3054" s="16"/>
      <c r="F3054" s="14"/>
      <c r="G3054" s="14"/>
      <c r="H3054" s="14"/>
      <c r="I3054" s="15"/>
      <c r="J3054" s="77"/>
      <c r="K3054" s="92"/>
    </row>
    <row r="3055" spans="1:11" ht="12.75" x14ac:dyDescent="0.2">
      <c r="A3055" s="14"/>
      <c r="B3055" s="14"/>
      <c r="C3055" s="14"/>
      <c r="D3055" s="16"/>
      <c r="E3055" s="16"/>
      <c r="F3055" s="14"/>
      <c r="G3055" s="14"/>
      <c r="H3055" s="14"/>
      <c r="I3055" s="15"/>
      <c r="J3055" s="77"/>
      <c r="K3055" s="92"/>
    </row>
    <row r="3056" spans="1:11" ht="12.75" x14ac:dyDescent="0.2">
      <c r="A3056" s="14"/>
      <c r="B3056" s="14"/>
      <c r="C3056" s="14"/>
      <c r="D3056" s="16"/>
      <c r="E3056" s="16"/>
      <c r="F3056" s="14"/>
      <c r="G3056" s="14"/>
      <c r="H3056" s="14"/>
      <c r="I3056" s="15"/>
      <c r="J3056" s="77"/>
      <c r="K3056" s="92"/>
    </row>
    <row r="3057" spans="1:11" ht="12.75" x14ac:dyDescent="0.2">
      <c r="A3057" s="14"/>
      <c r="B3057" s="14"/>
      <c r="C3057" s="14"/>
      <c r="D3057" s="16"/>
      <c r="E3057" s="16"/>
      <c r="F3057" s="14"/>
      <c r="G3057" s="14"/>
      <c r="H3057" s="14"/>
      <c r="I3057" s="15"/>
      <c r="J3057" s="77"/>
      <c r="K3057" s="92"/>
    </row>
    <row r="3058" spans="1:11" ht="12.75" x14ac:dyDescent="0.2">
      <c r="A3058" s="14"/>
      <c r="B3058" s="14"/>
      <c r="C3058" s="14"/>
      <c r="D3058" s="16"/>
      <c r="E3058" s="16"/>
      <c r="F3058" s="14"/>
      <c r="G3058" s="14"/>
      <c r="H3058" s="14"/>
      <c r="I3058" s="15"/>
      <c r="J3058" s="77"/>
      <c r="K3058" s="92"/>
    </row>
    <row r="3059" spans="1:11" ht="12.75" x14ac:dyDescent="0.2">
      <c r="A3059" s="14"/>
      <c r="B3059" s="14"/>
      <c r="C3059" s="14"/>
      <c r="D3059" s="16"/>
      <c r="E3059" s="16"/>
      <c r="F3059" s="14"/>
      <c r="G3059" s="14"/>
      <c r="H3059" s="14"/>
      <c r="I3059" s="15"/>
      <c r="J3059" s="77"/>
      <c r="K3059" s="92"/>
    </row>
    <row r="3060" spans="1:11" ht="12.75" x14ac:dyDescent="0.2">
      <c r="A3060" s="14"/>
      <c r="B3060" s="14"/>
      <c r="C3060" s="14"/>
      <c r="D3060" s="16"/>
      <c r="E3060" s="16"/>
      <c r="F3060" s="14"/>
      <c r="G3060" s="14"/>
      <c r="H3060" s="14"/>
      <c r="I3060" s="15"/>
      <c r="J3060" s="77"/>
      <c r="K3060" s="92"/>
    </row>
    <row r="3061" spans="1:11" ht="12.75" x14ac:dyDescent="0.2">
      <c r="A3061" s="14"/>
      <c r="B3061" s="14"/>
      <c r="C3061" s="14"/>
      <c r="D3061" s="16"/>
      <c r="E3061" s="16"/>
      <c r="F3061" s="14"/>
      <c r="G3061" s="14"/>
      <c r="H3061" s="14"/>
      <c r="I3061" s="15"/>
      <c r="J3061" s="77"/>
      <c r="K3061" s="92"/>
    </row>
    <row r="3062" spans="1:11" ht="12.75" x14ac:dyDescent="0.2">
      <c r="A3062" s="14"/>
      <c r="B3062" s="14"/>
      <c r="C3062" s="14"/>
      <c r="D3062" s="16"/>
      <c r="E3062" s="16"/>
      <c r="F3062" s="14"/>
      <c r="G3062" s="14"/>
      <c r="H3062" s="14"/>
      <c r="I3062" s="15"/>
      <c r="J3062" s="77"/>
      <c r="K3062" s="92"/>
    </row>
    <row r="3063" spans="1:11" ht="12.75" x14ac:dyDescent="0.2">
      <c r="A3063" s="14"/>
      <c r="B3063" s="14"/>
      <c r="C3063" s="14"/>
      <c r="D3063" s="16"/>
      <c r="E3063" s="16"/>
      <c r="F3063" s="14"/>
      <c r="G3063" s="14"/>
      <c r="H3063" s="14"/>
      <c r="I3063" s="15"/>
      <c r="J3063" s="77"/>
      <c r="K3063" s="92"/>
    </row>
    <row r="3064" spans="1:11" ht="12.75" x14ac:dyDescent="0.2">
      <c r="A3064" s="14"/>
      <c r="B3064" s="14"/>
      <c r="C3064" s="14"/>
      <c r="D3064" s="16"/>
      <c r="E3064" s="16"/>
      <c r="F3064" s="14"/>
      <c r="G3064" s="14"/>
      <c r="H3064" s="14"/>
      <c r="I3064" s="15"/>
      <c r="J3064" s="77"/>
      <c r="K3064" s="92"/>
    </row>
    <row r="3065" spans="1:11" ht="12.75" x14ac:dyDescent="0.2">
      <c r="A3065" s="14"/>
      <c r="B3065" s="14"/>
      <c r="C3065" s="14"/>
      <c r="D3065" s="16"/>
      <c r="E3065" s="16"/>
      <c r="F3065" s="14"/>
      <c r="G3065" s="14"/>
      <c r="H3065" s="14"/>
      <c r="I3065" s="15"/>
      <c r="J3065" s="77"/>
      <c r="K3065" s="92"/>
    </row>
    <row r="3066" spans="1:11" ht="12.75" x14ac:dyDescent="0.2">
      <c r="A3066" s="14"/>
      <c r="B3066" s="14"/>
      <c r="C3066" s="14"/>
      <c r="D3066" s="16"/>
      <c r="E3066" s="16"/>
      <c r="F3066" s="14"/>
      <c r="G3066" s="14"/>
      <c r="H3066" s="14"/>
      <c r="I3066" s="15"/>
      <c r="J3066" s="77"/>
      <c r="K3066" s="92"/>
    </row>
    <row r="3067" spans="1:11" ht="12.75" x14ac:dyDescent="0.2">
      <c r="A3067" s="14"/>
      <c r="B3067" s="14"/>
      <c r="C3067" s="14"/>
      <c r="D3067" s="16"/>
      <c r="E3067" s="16"/>
      <c r="F3067" s="14"/>
      <c r="G3067" s="14"/>
      <c r="H3067" s="14"/>
      <c r="I3067" s="15"/>
      <c r="J3067" s="77"/>
      <c r="K3067" s="92"/>
    </row>
    <row r="3068" spans="1:11" ht="12.75" x14ac:dyDescent="0.2">
      <c r="A3068" s="14"/>
      <c r="B3068" s="14"/>
      <c r="C3068" s="14"/>
      <c r="D3068" s="16"/>
      <c r="E3068" s="16"/>
      <c r="F3068" s="14"/>
      <c r="G3068" s="14"/>
      <c r="H3068" s="14"/>
      <c r="I3068" s="15"/>
      <c r="J3068" s="77"/>
      <c r="K3068" s="92"/>
    </row>
    <row r="3069" spans="1:11" ht="12.75" x14ac:dyDescent="0.2">
      <c r="A3069" s="14"/>
      <c r="B3069" s="14"/>
      <c r="C3069" s="14"/>
      <c r="D3069" s="16"/>
      <c r="E3069" s="16"/>
      <c r="F3069" s="14"/>
      <c r="G3069" s="14"/>
      <c r="H3069" s="14"/>
      <c r="I3069" s="15"/>
      <c r="J3069" s="77"/>
      <c r="K3069" s="92"/>
    </row>
    <row r="3070" spans="1:11" ht="12.75" x14ac:dyDescent="0.2">
      <c r="A3070" s="14"/>
      <c r="B3070" s="14"/>
      <c r="C3070" s="14"/>
      <c r="D3070" s="16"/>
      <c r="E3070" s="16"/>
      <c r="F3070" s="14"/>
      <c r="G3070" s="14"/>
      <c r="H3070" s="14"/>
      <c r="I3070" s="15"/>
      <c r="J3070" s="77"/>
      <c r="K3070" s="92"/>
    </row>
    <row r="3071" spans="1:11" ht="12.75" x14ac:dyDescent="0.2">
      <c r="A3071" s="14"/>
      <c r="B3071" s="14"/>
      <c r="C3071" s="14"/>
      <c r="D3071" s="16"/>
      <c r="E3071" s="16"/>
      <c r="F3071" s="14"/>
      <c r="G3071" s="14"/>
      <c r="H3071" s="14"/>
      <c r="I3071" s="15"/>
      <c r="J3071" s="77"/>
      <c r="K3071" s="92"/>
    </row>
    <row r="3072" spans="1:11" ht="12.75" x14ac:dyDescent="0.2">
      <c r="A3072" s="14"/>
      <c r="B3072" s="14"/>
      <c r="C3072" s="14"/>
      <c r="D3072" s="16"/>
      <c r="E3072" s="16"/>
      <c r="F3072" s="14"/>
      <c r="G3072" s="14"/>
      <c r="H3072" s="14"/>
      <c r="I3072" s="15"/>
      <c r="J3072" s="77"/>
      <c r="K3072" s="92"/>
    </row>
    <row r="3073" spans="1:11" ht="12.75" x14ac:dyDescent="0.2">
      <c r="A3073" s="14"/>
      <c r="B3073" s="14"/>
      <c r="C3073" s="14"/>
      <c r="D3073" s="16"/>
      <c r="E3073" s="16"/>
      <c r="F3073" s="14"/>
      <c r="G3073" s="14"/>
      <c r="H3073" s="14"/>
      <c r="I3073" s="15"/>
      <c r="J3073" s="77"/>
      <c r="K3073" s="92"/>
    </row>
    <row r="3074" spans="1:11" ht="12.75" x14ac:dyDescent="0.2">
      <c r="A3074" s="14"/>
      <c r="B3074" s="14"/>
      <c r="C3074" s="14"/>
      <c r="D3074" s="16"/>
      <c r="E3074" s="16"/>
      <c r="F3074" s="14"/>
      <c r="G3074" s="14"/>
      <c r="H3074" s="14"/>
      <c r="I3074" s="15"/>
      <c r="J3074" s="77"/>
      <c r="K3074" s="92"/>
    </row>
    <row r="3075" spans="1:11" ht="12.75" x14ac:dyDescent="0.2">
      <c r="A3075" s="14"/>
      <c r="B3075" s="14"/>
      <c r="C3075" s="14"/>
      <c r="D3075" s="16"/>
      <c r="E3075" s="16"/>
      <c r="F3075" s="14"/>
      <c r="G3075" s="14"/>
      <c r="H3075" s="14"/>
      <c r="I3075" s="15"/>
      <c r="J3075" s="77"/>
      <c r="K3075" s="92"/>
    </row>
    <row r="3076" spans="1:11" ht="12.75" x14ac:dyDescent="0.2">
      <c r="A3076" s="14"/>
      <c r="B3076" s="14"/>
      <c r="C3076" s="14"/>
      <c r="D3076" s="16"/>
      <c r="E3076" s="16"/>
      <c r="F3076" s="14"/>
      <c r="G3076" s="14"/>
      <c r="H3076" s="14"/>
      <c r="I3076" s="15"/>
      <c r="J3076" s="77"/>
      <c r="K3076" s="92"/>
    </row>
    <row r="3077" spans="1:11" ht="12.75" x14ac:dyDescent="0.2">
      <c r="A3077" s="14"/>
      <c r="B3077" s="14"/>
      <c r="C3077" s="14"/>
      <c r="D3077" s="16"/>
      <c r="E3077" s="16"/>
      <c r="F3077" s="14"/>
      <c r="G3077" s="14"/>
      <c r="H3077" s="14"/>
      <c r="I3077" s="15"/>
      <c r="J3077" s="77"/>
      <c r="K3077" s="92"/>
    </row>
    <row r="3078" spans="1:11" ht="12.75" x14ac:dyDescent="0.2">
      <c r="A3078" s="14"/>
      <c r="B3078" s="14"/>
      <c r="C3078" s="14"/>
      <c r="D3078" s="16"/>
      <c r="E3078" s="16"/>
      <c r="F3078" s="14"/>
      <c r="G3078" s="14"/>
      <c r="H3078" s="14"/>
      <c r="I3078" s="15"/>
      <c r="J3078" s="77"/>
      <c r="K3078" s="92"/>
    </row>
    <row r="3079" spans="1:11" ht="12.75" x14ac:dyDescent="0.2">
      <c r="A3079" s="14"/>
      <c r="B3079" s="14"/>
      <c r="C3079" s="14"/>
      <c r="D3079" s="16"/>
      <c r="E3079" s="16"/>
      <c r="F3079" s="14"/>
      <c r="G3079" s="14"/>
      <c r="H3079" s="14"/>
      <c r="I3079" s="15"/>
      <c r="J3079" s="77"/>
      <c r="K3079" s="92"/>
    </row>
    <row r="3080" spans="1:11" ht="12.75" x14ac:dyDescent="0.2">
      <c r="A3080" s="14"/>
      <c r="B3080" s="14"/>
      <c r="C3080" s="14"/>
      <c r="D3080" s="16"/>
      <c r="E3080" s="16"/>
      <c r="F3080" s="14"/>
      <c r="G3080" s="14"/>
      <c r="H3080" s="14"/>
      <c r="I3080" s="15"/>
      <c r="J3080" s="77"/>
      <c r="K3080" s="92"/>
    </row>
    <row r="3081" spans="1:11" ht="12.75" x14ac:dyDescent="0.2">
      <c r="A3081" s="14"/>
      <c r="B3081" s="14"/>
      <c r="C3081" s="14"/>
      <c r="D3081" s="16"/>
      <c r="E3081" s="16"/>
      <c r="F3081" s="14"/>
      <c r="G3081" s="14"/>
      <c r="H3081" s="14"/>
      <c r="I3081" s="15"/>
      <c r="J3081" s="77"/>
      <c r="K3081" s="92"/>
    </row>
    <row r="3082" spans="1:11" ht="12.75" x14ac:dyDescent="0.2">
      <c r="A3082" s="14"/>
      <c r="B3082" s="14"/>
      <c r="C3082" s="14"/>
      <c r="D3082" s="16"/>
      <c r="E3082" s="16"/>
      <c r="F3082" s="14"/>
      <c r="G3082" s="14"/>
      <c r="H3082" s="14"/>
      <c r="I3082" s="15"/>
      <c r="J3082" s="77"/>
      <c r="K3082" s="92"/>
    </row>
    <row r="3083" spans="1:11" ht="12.75" x14ac:dyDescent="0.2">
      <c r="A3083" s="14"/>
      <c r="B3083" s="14"/>
      <c r="C3083" s="14"/>
      <c r="D3083" s="16"/>
      <c r="E3083" s="16"/>
      <c r="F3083" s="14"/>
      <c r="G3083" s="14"/>
      <c r="H3083" s="14"/>
      <c r="I3083" s="15"/>
      <c r="J3083" s="77"/>
      <c r="K3083" s="92"/>
    </row>
    <row r="3084" spans="1:11" ht="12.75" x14ac:dyDescent="0.2">
      <c r="A3084" s="14"/>
      <c r="B3084" s="14"/>
      <c r="C3084" s="14"/>
      <c r="D3084" s="16"/>
      <c r="E3084" s="16"/>
      <c r="F3084" s="14"/>
      <c r="G3084" s="14"/>
      <c r="H3084" s="14"/>
      <c r="I3084" s="15"/>
      <c r="J3084" s="77"/>
      <c r="K3084" s="92"/>
    </row>
    <row r="3085" spans="1:11" ht="12.75" x14ac:dyDescent="0.2">
      <c r="A3085" s="14"/>
      <c r="B3085" s="14"/>
      <c r="C3085" s="14"/>
      <c r="D3085" s="16"/>
      <c r="E3085" s="16"/>
      <c r="F3085" s="14"/>
      <c r="G3085" s="14"/>
      <c r="H3085" s="14"/>
      <c r="I3085" s="15"/>
      <c r="J3085" s="77"/>
      <c r="K3085" s="92"/>
    </row>
    <row r="3086" spans="1:11" ht="12.75" x14ac:dyDescent="0.2">
      <c r="A3086" s="14"/>
      <c r="B3086" s="14"/>
      <c r="C3086" s="14"/>
      <c r="D3086" s="16"/>
      <c r="E3086" s="16"/>
      <c r="F3086" s="14"/>
      <c r="G3086" s="14"/>
      <c r="H3086" s="14"/>
      <c r="I3086" s="15"/>
      <c r="J3086" s="77"/>
      <c r="K3086" s="92"/>
    </row>
    <row r="3087" spans="1:11" ht="12.75" x14ac:dyDescent="0.2">
      <c r="A3087" s="14"/>
      <c r="B3087" s="14"/>
      <c r="C3087" s="14"/>
      <c r="D3087" s="16"/>
      <c r="E3087" s="16"/>
      <c r="F3087" s="14"/>
      <c r="G3087" s="14"/>
      <c r="H3087" s="14"/>
      <c r="I3087" s="15"/>
      <c r="J3087" s="77"/>
      <c r="K3087" s="92"/>
    </row>
    <row r="3088" spans="1:11" ht="12.75" x14ac:dyDescent="0.2">
      <c r="A3088" s="14"/>
      <c r="B3088" s="14"/>
      <c r="C3088" s="14"/>
      <c r="D3088" s="16"/>
      <c r="E3088" s="16"/>
      <c r="F3088" s="14"/>
      <c r="G3088" s="14"/>
      <c r="H3088" s="14"/>
      <c r="I3088" s="15"/>
      <c r="J3088" s="77"/>
      <c r="K3088" s="92"/>
    </row>
    <row r="3089" spans="1:11" ht="12.75" x14ac:dyDescent="0.2">
      <c r="A3089" s="14"/>
      <c r="B3089" s="14"/>
      <c r="C3089" s="14"/>
      <c r="D3089" s="16"/>
      <c r="E3089" s="16"/>
      <c r="F3089" s="14"/>
      <c r="G3089" s="14"/>
      <c r="H3089" s="14"/>
      <c r="I3089" s="15"/>
      <c r="J3089" s="77"/>
      <c r="K3089" s="92"/>
    </row>
    <row r="3090" spans="1:11" ht="12.75" x14ac:dyDescent="0.2">
      <c r="A3090" s="14"/>
      <c r="B3090" s="14"/>
      <c r="C3090" s="14"/>
      <c r="D3090" s="16"/>
      <c r="E3090" s="16"/>
      <c r="F3090" s="14"/>
      <c r="G3090" s="14"/>
      <c r="H3090" s="14"/>
      <c r="I3090" s="15"/>
      <c r="J3090" s="77"/>
      <c r="K3090" s="92"/>
    </row>
    <row r="3091" spans="1:11" ht="12.75" x14ac:dyDescent="0.2">
      <c r="A3091" s="14"/>
      <c r="B3091" s="14"/>
      <c r="C3091" s="14"/>
      <c r="D3091" s="16"/>
      <c r="E3091" s="16"/>
      <c r="F3091" s="14"/>
      <c r="G3091" s="14"/>
      <c r="H3091" s="14"/>
      <c r="I3091" s="15"/>
      <c r="J3091" s="77"/>
      <c r="K3091" s="92"/>
    </row>
    <row r="3092" spans="1:11" ht="12.75" x14ac:dyDescent="0.2">
      <c r="A3092" s="14"/>
      <c r="B3092" s="14"/>
      <c r="C3092" s="14"/>
      <c r="D3092" s="16"/>
      <c r="E3092" s="16"/>
      <c r="F3092" s="14"/>
      <c r="G3092" s="14"/>
      <c r="H3092" s="14"/>
      <c r="I3092" s="15"/>
      <c r="J3092" s="77"/>
      <c r="K3092" s="92"/>
    </row>
    <row r="3093" spans="1:11" ht="12.75" x14ac:dyDescent="0.2">
      <c r="A3093" s="14"/>
      <c r="B3093" s="14"/>
      <c r="C3093" s="14"/>
      <c r="D3093" s="16"/>
      <c r="E3093" s="16"/>
      <c r="F3093" s="14"/>
      <c r="G3093" s="14"/>
      <c r="H3093" s="14"/>
      <c r="I3093" s="15"/>
      <c r="J3093" s="77"/>
      <c r="K3093" s="92"/>
    </row>
    <row r="3094" spans="1:11" ht="12.75" x14ac:dyDescent="0.2">
      <c r="A3094" s="14"/>
      <c r="B3094" s="14"/>
      <c r="C3094" s="14"/>
      <c r="D3094" s="16"/>
      <c r="E3094" s="16"/>
      <c r="F3094" s="14"/>
      <c r="G3094" s="14"/>
      <c r="H3094" s="14"/>
      <c r="I3094" s="15"/>
      <c r="J3094" s="77"/>
      <c r="K3094" s="92"/>
    </row>
    <row r="3095" spans="1:11" ht="12.75" x14ac:dyDescent="0.2">
      <c r="A3095" s="14"/>
      <c r="B3095" s="14"/>
      <c r="C3095" s="14"/>
      <c r="D3095" s="16"/>
      <c r="E3095" s="16"/>
      <c r="F3095" s="14"/>
      <c r="G3095" s="14"/>
      <c r="H3095" s="14"/>
      <c r="I3095" s="15"/>
      <c r="J3095" s="77"/>
      <c r="K3095" s="92"/>
    </row>
    <row r="3096" spans="1:11" ht="12.75" x14ac:dyDescent="0.2">
      <c r="A3096" s="14"/>
      <c r="B3096" s="14"/>
      <c r="C3096" s="14"/>
      <c r="D3096" s="16"/>
      <c r="E3096" s="16"/>
      <c r="F3096" s="14"/>
      <c r="G3096" s="14"/>
      <c r="H3096" s="14"/>
      <c r="I3096" s="15"/>
      <c r="J3096" s="77"/>
      <c r="K3096" s="92"/>
    </row>
    <row r="3097" spans="1:11" ht="12.75" x14ac:dyDescent="0.2">
      <c r="A3097" s="14"/>
      <c r="B3097" s="14"/>
      <c r="C3097" s="14"/>
      <c r="D3097" s="16"/>
      <c r="E3097" s="16"/>
      <c r="F3097" s="14"/>
      <c r="G3097" s="14"/>
      <c r="H3097" s="14"/>
      <c r="I3097" s="15"/>
      <c r="J3097" s="77"/>
      <c r="K3097" s="92"/>
    </row>
    <row r="3098" spans="1:11" ht="12.75" x14ac:dyDescent="0.2">
      <c r="A3098" s="14"/>
      <c r="B3098" s="14"/>
      <c r="C3098" s="14"/>
      <c r="D3098" s="16"/>
      <c r="E3098" s="16"/>
      <c r="F3098" s="14"/>
      <c r="G3098" s="14"/>
      <c r="H3098" s="14"/>
      <c r="I3098" s="15"/>
      <c r="J3098" s="77"/>
      <c r="K3098" s="92"/>
    </row>
    <row r="3099" spans="1:11" ht="12.75" x14ac:dyDescent="0.2">
      <c r="A3099" s="14"/>
      <c r="B3099" s="14"/>
      <c r="C3099" s="14"/>
      <c r="D3099" s="16"/>
      <c r="E3099" s="16"/>
      <c r="F3099" s="14"/>
      <c r="G3099" s="14"/>
      <c r="H3099" s="14"/>
      <c r="I3099" s="15"/>
      <c r="J3099" s="77"/>
      <c r="K3099" s="92"/>
    </row>
    <row r="3100" spans="1:11" ht="12.75" x14ac:dyDescent="0.2">
      <c r="A3100" s="14"/>
      <c r="B3100" s="14"/>
      <c r="C3100" s="14"/>
      <c r="D3100" s="16"/>
      <c r="E3100" s="16"/>
      <c r="F3100" s="14"/>
      <c r="G3100" s="14"/>
      <c r="H3100" s="14"/>
      <c r="I3100" s="15"/>
      <c r="J3100" s="77"/>
      <c r="K3100" s="92"/>
    </row>
    <row r="3101" spans="1:11" ht="12.75" x14ac:dyDescent="0.2">
      <c r="A3101" s="14"/>
      <c r="B3101" s="14"/>
      <c r="C3101" s="14"/>
      <c r="D3101" s="16"/>
      <c r="E3101" s="16"/>
      <c r="F3101" s="14"/>
      <c r="G3101" s="14"/>
      <c r="H3101" s="14"/>
      <c r="I3101" s="15"/>
      <c r="J3101" s="77"/>
      <c r="K3101" s="92"/>
    </row>
    <row r="3102" spans="1:11" ht="12.75" x14ac:dyDescent="0.2">
      <c r="A3102" s="14"/>
      <c r="B3102" s="14"/>
      <c r="C3102" s="14"/>
      <c r="D3102" s="16"/>
      <c r="E3102" s="16"/>
      <c r="F3102" s="14"/>
      <c r="G3102" s="14"/>
      <c r="H3102" s="14"/>
      <c r="I3102" s="15"/>
      <c r="J3102" s="77"/>
      <c r="K3102" s="92"/>
    </row>
    <row r="3103" spans="1:11" ht="12.75" x14ac:dyDescent="0.2">
      <c r="A3103" s="14"/>
      <c r="B3103" s="14"/>
      <c r="C3103" s="14"/>
      <c r="D3103" s="16"/>
      <c r="E3103" s="16"/>
      <c r="F3103" s="14"/>
      <c r="G3103" s="14"/>
      <c r="H3103" s="14"/>
      <c r="I3103" s="15"/>
      <c r="J3103" s="77"/>
      <c r="K3103" s="92"/>
    </row>
    <row r="3104" spans="1:11" ht="12.75" x14ac:dyDescent="0.2">
      <c r="A3104" s="14"/>
      <c r="B3104" s="14"/>
      <c r="C3104" s="14"/>
      <c r="D3104" s="16"/>
      <c r="E3104" s="16"/>
      <c r="F3104" s="14"/>
      <c r="G3104" s="14"/>
      <c r="H3104" s="14"/>
      <c r="I3104" s="15"/>
      <c r="J3104" s="77"/>
      <c r="K3104" s="92"/>
    </row>
    <row r="3105" spans="1:11" ht="12.75" x14ac:dyDescent="0.2">
      <c r="A3105" s="14"/>
      <c r="B3105" s="14"/>
      <c r="C3105" s="14"/>
      <c r="D3105" s="16"/>
      <c r="E3105" s="16"/>
      <c r="F3105" s="14"/>
      <c r="G3105" s="14"/>
      <c r="H3105" s="14"/>
      <c r="I3105" s="15"/>
      <c r="J3105" s="77"/>
      <c r="K3105" s="92"/>
    </row>
    <row r="3106" spans="1:11" ht="12.75" x14ac:dyDescent="0.2">
      <c r="A3106" s="14"/>
      <c r="B3106" s="14"/>
      <c r="C3106" s="14"/>
      <c r="D3106" s="16"/>
      <c r="E3106" s="16"/>
      <c r="F3106" s="14"/>
      <c r="G3106" s="14"/>
      <c r="H3106" s="14"/>
      <c r="I3106" s="15"/>
      <c r="J3106" s="77"/>
      <c r="K3106" s="92"/>
    </row>
    <row r="3107" spans="1:11" ht="12.75" x14ac:dyDescent="0.2">
      <c r="A3107" s="14"/>
      <c r="B3107" s="14"/>
      <c r="C3107" s="14"/>
      <c r="D3107" s="16"/>
      <c r="E3107" s="16"/>
      <c r="F3107" s="14"/>
      <c r="G3107" s="14"/>
      <c r="H3107" s="14"/>
      <c r="I3107" s="15"/>
      <c r="J3107" s="77"/>
      <c r="K3107" s="92"/>
    </row>
    <row r="3108" spans="1:11" ht="12.75" x14ac:dyDescent="0.2">
      <c r="A3108" s="14"/>
      <c r="B3108" s="14"/>
      <c r="C3108" s="14"/>
      <c r="D3108" s="16"/>
      <c r="E3108" s="16"/>
      <c r="F3108" s="14"/>
      <c r="G3108" s="14"/>
      <c r="H3108" s="14"/>
      <c r="I3108" s="15"/>
      <c r="J3108" s="77"/>
      <c r="K3108" s="92"/>
    </row>
    <row r="3109" spans="1:11" ht="12.75" x14ac:dyDescent="0.2">
      <c r="A3109" s="14"/>
      <c r="B3109" s="14"/>
      <c r="C3109" s="14"/>
      <c r="D3109" s="16"/>
      <c r="E3109" s="16"/>
      <c r="F3109" s="14"/>
      <c r="G3109" s="14"/>
      <c r="H3109" s="14"/>
      <c r="I3109" s="15"/>
      <c r="J3109" s="77"/>
      <c r="K3109" s="92"/>
    </row>
    <row r="3110" spans="1:11" ht="12.75" x14ac:dyDescent="0.2">
      <c r="A3110" s="14"/>
      <c r="B3110" s="14"/>
      <c r="C3110" s="14"/>
      <c r="D3110" s="16"/>
      <c r="E3110" s="16"/>
      <c r="F3110" s="14"/>
      <c r="G3110" s="14"/>
      <c r="H3110" s="14"/>
      <c r="I3110" s="15"/>
      <c r="J3110" s="77"/>
      <c r="K3110" s="92"/>
    </row>
    <row r="3111" spans="1:11" ht="12.75" x14ac:dyDescent="0.2">
      <c r="A3111" s="14"/>
      <c r="B3111" s="14"/>
      <c r="C3111" s="14"/>
      <c r="D3111" s="16"/>
      <c r="E3111" s="16"/>
      <c r="F3111" s="14"/>
      <c r="G3111" s="14"/>
      <c r="H3111" s="14"/>
      <c r="I3111" s="15"/>
      <c r="J3111" s="77"/>
      <c r="K3111" s="92"/>
    </row>
    <row r="3112" spans="1:11" ht="12.75" x14ac:dyDescent="0.2">
      <c r="A3112" s="14"/>
      <c r="B3112" s="14"/>
      <c r="C3112" s="14"/>
      <c r="D3112" s="16"/>
      <c r="E3112" s="16"/>
      <c r="F3112" s="14"/>
      <c r="G3112" s="14"/>
      <c r="H3112" s="14"/>
      <c r="I3112" s="15"/>
      <c r="J3112" s="77"/>
      <c r="K3112" s="92"/>
    </row>
    <row r="3113" spans="1:11" ht="12.75" x14ac:dyDescent="0.2">
      <c r="A3113" s="14"/>
      <c r="B3113" s="14"/>
      <c r="C3113" s="14"/>
      <c r="D3113" s="16"/>
      <c r="E3113" s="16"/>
      <c r="F3113" s="14"/>
      <c r="G3113" s="14"/>
      <c r="H3113" s="14"/>
      <c r="I3113" s="15"/>
      <c r="J3113" s="77"/>
      <c r="K3113" s="92"/>
    </row>
    <row r="3114" spans="1:11" ht="12.75" x14ac:dyDescent="0.2">
      <c r="A3114" s="14"/>
      <c r="B3114" s="14"/>
      <c r="C3114" s="14"/>
      <c r="D3114" s="16"/>
      <c r="E3114" s="16"/>
      <c r="F3114" s="14"/>
      <c r="G3114" s="14"/>
      <c r="H3114" s="14"/>
      <c r="I3114" s="15"/>
      <c r="J3114" s="77"/>
      <c r="K3114" s="92"/>
    </row>
    <row r="3115" spans="1:11" ht="12.75" x14ac:dyDescent="0.2">
      <c r="A3115" s="14"/>
      <c r="B3115" s="14"/>
      <c r="C3115" s="14"/>
      <c r="D3115" s="16"/>
      <c r="E3115" s="16"/>
      <c r="F3115" s="14"/>
      <c r="G3115" s="14"/>
      <c r="H3115" s="14"/>
      <c r="I3115" s="15"/>
      <c r="J3115" s="77"/>
      <c r="K3115" s="92"/>
    </row>
    <row r="3116" spans="1:11" ht="12.75" x14ac:dyDescent="0.2">
      <c r="A3116" s="14"/>
      <c r="B3116" s="14"/>
      <c r="C3116" s="14"/>
      <c r="D3116" s="16"/>
      <c r="E3116" s="16"/>
      <c r="F3116" s="14"/>
      <c r="G3116" s="14"/>
      <c r="H3116" s="14"/>
      <c r="I3116" s="15"/>
      <c r="J3116" s="77"/>
      <c r="K3116" s="92"/>
    </row>
    <row r="3117" spans="1:11" ht="12.75" x14ac:dyDescent="0.2">
      <c r="A3117" s="14"/>
      <c r="B3117" s="14"/>
      <c r="C3117" s="14"/>
      <c r="D3117" s="16"/>
      <c r="E3117" s="16"/>
      <c r="F3117" s="14"/>
      <c r="G3117" s="14"/>
      <c r="H3117" s="14"/>
      <c r="I3117" s="15"/>
      <c r="J3117" s="77"/>
      <c r="K3117" s="92"/>
    </row>
    <row r="3118" spans="1:11" ht="12.75" x14ac:dyDescent="0.2">
      <c r="A3118" s="14"/>
      <c r="B3118" s="14"/>
      <c r="C3118" s="14"/>
      <c r="D3118" s="16"/>
      <c r="E3118" s="16"/>
      <c r="F3118" s="14"/>
      <c r="G3118" s="14"/>
      <c r="H3118" s="14"/>
      <c r="I3118" s="15"/>
      <c r="J3118" s="77"/>
      <c r="K3118" s="92"/>
    </row>
    <row r="3119" spans="1:11" ht="12.75" x14ac:dyDescent="0.2">
      <c r="A3119" s="14"/>
      <c r="B3119" s="14"/>
      <c r="C3119" s="14"/>
      <c r="D3119" s="16"/>
      <c r="E3119" s="16"/>
      <c r="F3119" s="14"/>
      <c r="G3119" s="14"/>
      <c r="H3119" s="14"/>
      <c r="I3119" s="15"/>
      <c r="J3119" s="77"/>
      <c r="K3119" s="92"/>
    </row>
    <row r="3120" spans="1:11" ht="12.75" x14ac:dyDescent="0.2">
      <c r="A3120" s="14"/>
      <c r="B3120" s="14"/>
      <c r="C3120" s="14"/>
      <c r="D3120" s="16"/>
      <c r="E3120" s="16"/>
      <c r="F3120" s="14"/>
      <c r="G3120" s="14"/>
      <c r="H3120" s="14"/>
      <c r="I3120" s="15"/>
      <c r="J3120" s="77"/>
      <c r="K3120" s="92"/>
    </row>
    <row r="3121" spans="1:11" ht="12.75" x14ac:dyDescent="0.2">
      <c r="A3121" s="14"/>
      <c r="B3121" s="14"/>
      <c r="C3121" s="14"/>
      <c r="D3121" s="16"/>
      <c r="E3121" s="16"/>
      <c r="F3121" s="14"/>
      <c r="G3121" s="14"/>
      <c r="H3121" s="14"/>
      <c r="I3121" s="15"/>
      <c r="J3121" s="77"/>
      <c r="K3121" s="92"/>
    </row>
    <row r="3122" spans="1:11" ht="12.75" x14ac:dyDescent="0.2">
      <c r="A3122" s="14"/>
      <c r="B3122" s="14"/>
      <c r="C3122" s="14"/>
      <c r="D3122" s="16"/>
      <c r="E3122" s="16"/>
      <c r="F3122" s="14"/>
      <c r="G3122" s="14"/>
      <c r="H3122" s="14"/>
      <c r="I3122" s="15"/>
      <c r="J3122" s="77"/>
      <c r="K3122" s="92"/>
    </row>
    <row r="3123" spans="1:11" ht="12.75" x14ac:dyDescent="0.2">
      <c r="A3123" s="14"/>
      <c r="B3123" s="14"/>
      <c r="C3123" s="14"/>
      <c r="D3123" s="16"/>
      <c r="E3123" s="16"/>
      <c r="F3123" s="14"/>
      <c r="G3123" s="14"/>
      <c r="H3123" s="14"/>
      <c r="I3123" s="15"/>
      <c r="J3123" s="77"/>
      <c r="K3123" s="92"/>
    </row>
    <row r="3124" spans="1:11" ht="12.75" x14ac:dyDescent="0.2">
      <c r="A3124" s="14"/>
      <c r="B3124" s="14"/>
      <c r="C3124" s="14"/>
      <c r="D3124" s="16"/>
      <c r="E3124" s="16"/>
      <c r="F3124" s="14"/>
      <c r="G3124" s="14"/>
      <c r="H3124" s="14"/>
      <c r="I3124" s="15"/>
      <c r="J3124" s="77"/>
      <c r="K3124" s="92"/>
    </row>
    <row r="3125" spans="1:11" ht="12.75" x14ac:dyDescent="0.2">
      <c r="A3125" s="14"/>
      <c r="B3125" s="14"/>
      <c r="C3125" s="14"/>
      <c r="D3125" s="16"/>
      <c r="E3125" s="16"/>
      <c r="F3125" s="14"/>
      <c r="G3125" s="14"/>
      <c r="H3125" s="14"/>
      <c r="I3125" s="15"/>
      <c r="J3125" s="77"/>
      <c r="K3125" s="92"/>
    </row>
    <row r="3126" spans="1:11" ht="12.75" x14ac:dyDescent="0.2">
      <c r="A3126" s="14"/>
      <c r="B3126" s="14"/>
      <c r="C3126" s="14"/>
      <c r="D3126" s="16"/>
      <c r="E3126" s="16"/>
      <c r="F3126" s="14"/>
      <c r="G3126" s="14"/>
      <c r="H3126" s="14"/>
      <c r="I3126" s="15"/>
      <c r="J3126" s="77"/>
      <c r="K3126" s="92"/>
    </row>
    <row r="3127" spans="1:11" ht="12.75" x14ac:dyDescent="0.2">
      <c r="A3127" s="14"/>
      <c r="B3127" s="14"/>
      <c r="C3127" s="14"/>
      <c r="D3127" s="16"/>
      <c r="E3127" s="16"/>
      <c r="F3127" s="14"/>
      <c r="G3127" s="14"/>
      <c r="H3127" s="14"/>
      <c r="I3127" s="15"/>
      <c r="J3127" s="77"/>
      <c r="K3127" s="92"/>
    </row>
    <row r="3128" spans="1:11" ht="12.75" x14ac:dyDescent="0.2">
      <c r="A3128" s="14"/>
      <c r="B3128" s="14"/>
      <c r="C3128" s="14"/>
      <c r="D3128" s="16"/>
      <c r="E3128" s="16"/>
      <c r="F3128" s="14"/>
      <c r="G3128" s="14"/>
      <c r="H3128" s="14"/>
      <c r="I3128" s="15"/>
      <c r="J3128" s="77"/>
      <c r="K3128" s="92"/>
    </row>
    <row r="3129" spans="1:11" ht="12.75" x14ac:dyDescent="0.2">
      <c r="A3129" s="14"/>
      <c r="B3129" s="14"/>
      <c r="C3129" s="14"/>
      <c r="D3129" s="16"/>
      <c r="E3129" s="16"/>
      <c r="F3129" s="14"/>
      <c r="G3129" s="14"/>
      <c r="H3129" s="14"/>
      <c r="I3129" s="15"/>
      <c r="J3129" s="77"/>
      <c r="K3129" s="92"/>
    </row>
    <row r="3130" spans="1:11" ht="12.75" x14ac:dyDescent="0.2">
      <c r="A3130" s="14"/>
      <c r="B3130" s="14"/>
      <c r="C3130" s="14"/>
      <c r="D3130" s="16"/>
      <c r="E3130" s="16"/>
      <c r="F3130" s="14"/>
      <c r="G3130" s="14"/>
      <c r="H3130" s="14"/>
      <c r="I3130" s="15"/>
      <c r="J3130" s="77"/>
      <c r="K3130" s="92"/>
    </row>
    <row r="3131" spans="1:11" ht="12.75" x14ac:dyDescent="0.2">
      <c r="A3131" s="14"/>
      <c r="B3131" s="14"/>
      <c r="C3131" s="14"/>
      <c r="D3131" s="16"/>
      <c r="E3131" s="16"/>
      <c r="F3131" s="14"/>
      <c r="G3131" s="14"/>
      <c r="H3131" s="14"/>
      <c r="I3131" s="15"/>
      <c r="J3131" s="77"/>
      <c r="K3131" s="92"/>
    </row>
    <row r="3132" spans="1:11" ht="12.75" x14ac:dyDescent="0.2">
      <c r="A3132" s="14"/>
      <c r="B3132" s="14"/>
      <c r="C3132" s="14"/>
      <c r="D3132" s="16"/>
      <c r="E3132" s="16"/>
      <c r="F3132" s="14"/>
      <c r="G3132" s="14"/>
      <c r="H3132" s="14"/>
      <c r="I3132" s="15"/>
      <c r="J3132" s="77"/>
      <c r="K3132" s="92"/>
    </row>
    <row r="3133" spans="1:11" ht="12.75" x14ac:dyDescent="0.2">
      <c r="A3133" s="14"/>
      <c r="B3133" s="14"/>
      <c r="C3133" s="14"/>
      <c r="D3133" s="16"/>
      <c r="E3133" s="16"/>
      <c r="F3133" s="14"/>
      <c r="G3133" s="14"/>
      <c r="H3133" s="14"/>
      <c r="I3133" s="15"/>
      <c r="J3133" s="77"/>
      <c r="K3133" s="92"/>
    </row>
    <row r="3134" spans="1:11" ht="12.75" x14ac:dyDescent="0.2">
      <c r="A3134" s="14"/>
      <c r="B3134" s="14"/>
      <c r="C3134" s="14"/>
      <c r="D3134" s="16"/>
      <c r="E3134" s="16"/>
      <c r="F3134" s="14"/>
      <c r="G3134" s="14"/>
      <c r="H3134" s="14"/>
      <c r="I3134" s="15"/>
      <c r="J3134" s="77"/>
      <c r="K3134" s="92"/>
    </row>
    <row r="3135" spans="1:11" ht="12.75" x14ac:dyDescent="0.2">
      <c r="A3135" s="14"/>
      <c r="B3135" s="14"/>
      <c r="C3135" s="14"/>
      <c r="D3135" s="16"/>
      <c r="E3135" s="16"/>
      <c r="F3135" s="14"/>
      <c r="G3135" s="14"/>
      <c r="H3135" s="14"/>
      <c r="I3135" s="15"/>
      <c r="J3135" s="77"/>
      <c r="K3135" s="92"/>
    </row>
    <row r="3136" spans="1:11" ht="12.75" x14ac:dyDescent="0.2">
      <c r="A3136" s="14"/>
      <c r="B3136" s="14"/>
      <c r="C3136" s="14"/>
      <c r="D3136" s="16"/>
      <c r="E3136" s="16"/>
      <c r="F3136" s="14"/>
      <c r="G3136" s="14"/>
      <c r="H3136" s="14"/>
      <c r="I3136" s="15"/>
      <c r="J3136" s="77"/>
      <c r="K3136" s="92"/>
    </row>
    <row r="3137" spans="1:11" ht="12.75" x14ac:dyDescent="0.2">
      <c r="A3137" s="14"/>
      <c r="B3137" s="14"/>
      <c r="C3137" s="14"/>
      <c r="D3137" s="16"/>
      <c r="E3137" s="16"/>
      <c r="F3137" s="14"/>
      <c r="G3137" s="14"/>
      <c r="H3137" s="14"/>
      <c r="I3137" s="15"/>
      <c r="J3137" s="77"/>
      <c r="K3137" s="92"/>
    </row>
    <row r="3138" spans="1:11" ht="12.75" x14ac:dyDescent="0.2">
      <c r="A3138" s="14"/>
      <c r="B3138" s="14"/>
      <c r="C3138" s="14"/>
      <c r="D3138" s="16"/>
      <c r="E3138" s="16"/>
      <c r="F3138" s="14"/>
      <c r="G3138" s="14"/>
      <c r="H3138" s="14"/>
      <c r="I3138" s="15"/>
      <c r="J3138" s="77"/>
      <c r="K3138" s="92"/>
    </row>
    <row r="3139" spans="1:11" ht="12.75" x14ac:dyDescent="0.2">
      <c r="A3139" s="14"/>
      <c r="B3139" s="14"/>
      <c r="C3139" s="14"/>
      <c r="D3139" s="16"/>
      <c r="E3139" s="16"/>
      <c r="F3139" s="14"/>
      <c r="G3139" s="14"/>
      <c r="H3139" s="14"/>
      <c r="I3139" s="15"/>
      <c r="J3139" s="77"/>
      <c r="K3139" s="92"/>
    </row>
    <row r="3140" spans="1:11" ht="12.75" x14ac:dyDescent="0.2">
      <c r="A3140" s="14"/>
      <c r="B3140" s="14"/>
      <c r="C3140" s="14"/>
      <c r="D3140" s="16"/>
      <c r="E3140" s="16"/>
      <c r="F3140" s="14"/>
      <c r="G3140" s="14"/>
      <c r="H3140" s="14"/>
      <c r="I3140" s="15"/>
      <c r="J3140" s="77"/>
      <c r="K3140" s="92"/>
    </row>
    <row r="3141" spans="1:11" ht="12.75" x14ac:dyDescent="0.2">
      <c r="A3141" s="14"/>
      <c r="B3141" s="14"/>
      <c r="C3141" s="14"/>
      <c r="D3141" s="16"/>
      <c r="E3141" s="16"/>
      <c r="F3141" s="14"/>
      <c r="G3141" s="14"/>
      <c r="H3141" s="14"/>
      <c r="I3141" s="15"/>
      <c r="J3141" s="77"/>
      <c r="K3141" s="92"/>
    </row>
    <row r="3142" spans="1:11" ht="12.75" x14ac:dyDescent="0.2">
      <c r="A3142" s="14"/>
      <c r="B3142" s="14"/>
      <c r="C3142" s="14"/>
      <c r="D3142" s="16"/>
      <c r="E3142" s="16"/>
      <c r="F3142" s="14"/>
      <c r="G3142" s="14"/>
      <c r="H3142" s="14"/>
      <c r="I3142" s="15"/>
      <c r="J3142" s="77"/>
      <c r="K3142" s="92"/>
    </row>
    <row r="3143" spans="1:11" ht="12.75" x14ac:dyDescent="0.2">
      <c r="A3143" s="14"/>
      <c r="B3143" s="14"/>
      <c r="C3143" s="14"/>
      <c r="D3143" s="16"/>
      <c r="E3143" s="16"/>
      <c r="F3143" s="14"/>
      <c r="G3143" s="14"/>
      <c r="H3143" s="14"/>
      <c r="I3143" s="15"/>
      <c r="J3143" s="77"/>
      <c r="K3143" s="92"/>
    </row>
    <row r="3144" spans="1:11" ht="12.75" x14ac:dyDescent="0.2">
      <c r="A3144" s="14"/>
      <c r="B3144" s="14"/>
      <c r="C3144" s="14"/>
      <c r="D3144" s="16"/>
      <c r="E3144" s="16"/>
      <c r="F3144" s="14"/>
      <c r="G3144" s="14"/>
      <c r="H3144" s="14"/>
      <c r="I3144" s="15"/>
      <c r="J3144" s="77"/>
      <c r="K3144" s="92"/>
    </row>
    <row r="3145" spans="1:11" ht="12.75" x14ac:dyDescent="0.2">
      <c r="A3145" s="14"/>
      <c r="B3145" s="14"/>
      <c r="C3145" s="14"/>
      <c r="D3145" s="16"/>
      <c r="E3145" s="16"/>
      <c r="F3145" s="14"/>
      <c r="G3145" s="14"/>
      <c r="H3145" s="14"/>
      <c r="I3145" s="15"/>
      <c r="J3145" s="77"/>
      <c r="K3145" s="92"/>
    </row>
    <row r="3146" spans="1:11" ht="12.75" x14ac:dyDescent="0.2">
      <c r="A3146" s="14"/>
      <c r="B3146" s="14"/>
      <c r="C3146" s="14"/>
      <c r="D3146" s="16"/>
      <c r="E3146" s="16"/>
      <c r="F3146" s="14"/>
      <c r="G3146" s="14"/>
      <c r="H3146" s="14"/>
      <c r="I3146" s="15"/>
      <c r="J3146" s="77"/>
      <c r="K3146" s="92"/>
    </row>
    <row r="3147" spans="1:11" ht="12.75" x14ac:dyDescent="0.2">
      <c r="A3147" s="14"/>
      <c r="B3147" s="14"/>
      <c r="C3147" s="14"/>
      <c r="D3147" s="16"/>
      <c r="E3147" s="16"/>
      <c r="F3147" s="14"/>
      <c r="G3147" s="14"/>
      <c r="H3147" s="14"/>
      <c r="I3147" s="15"/>
      <c r="J3147" s="77"/>
      <c r="K3147" s="92"/>
    </row>
    <row r="3148" spans="1:11" ht="12.75" x14ac:dyDescent="0.2">
      <c r="A3148" s="14"/>
      <c r="B3148" s="14"/>
      <c r="C3148" s="14"/>
      <c r="D3148" s="16"/>
      <c r="E3148" s="16"/>
      <c r="F3148" s="14"/>
      <c r="G3148" s="14"/>
      <c r="H3148" s="14"/>
      <c r="I3148" s="15"/>
      <c r="J3148" s="77"/>
      <c r="K3148" s="92"/>
    </row>
    <row r="3149" spans="1:11" ht="12.75" x14ac:dyDescent="0.2">
      <c r="A3149" s="14"/>
      <c r="B3149" s="14"/>
      <c r="C3149" s="14"/>
      <c r="D3149" s="16"/>
      <c r="E3149" s="16"/>
      <c r="F3149" s="14"/>
      <c r="G3149" s="14"/>
      <c r="H3149" s="14"/>
      <c r="I3149" s="15"/>
      <c r="J3149" s="77"/>
      <c r="K3149" s="92"/>
    </row>
    <row r="3150" spans="1:11" ht="12.75" x14ac:dyDescent="0.2">
      <c r="A3150" s="14"/>
      <c r="B3150" s="14"/>
      <c r="C3150" s="14"/>
      <c r="D3150" s="16"/>
      <c r="E3150" s="16"/>
      <c r="F3150" s="14"/>
      <c r="G3150" s="14"/>
      <c r="H3150" s="14"/>
      <c r="I3150" s="15"/>
      <c r="J3150" s="77"/>
      <c r="K3150" s="92"/>
    </row>
    <row r="3151" spans="1:11" ht="12.75" x14ac:dyDescent="0.2">
      <c r="A3151" s="14"/>
      <c r="B3151" s="14"/>
      <c r="C3151" s="14"/>
      <c r="D3151" s="16"/>
      <c r="E3151" s="16"/>
      <c r="F3151" s="14"/>
      <c r="G3151" s="14"/>
      <c r="H3151" s="14"/>
      <c r="I3151" s="15"/>
      <c r="J3151" s="77"/>
      <c r="K3151" s="92"/>
    </row>
    <row r="3152" spans="1:11" ht="12.75" x14ac:dyDescent="0.2">
      <c r="A3152" s="14"/>
      <c r="B3152" s="14"/>
      <c r="C3152" s="14"/>
      <c r="D3152" s="16"/>
      <c r="E3152" s="16"/>
      <c r="F3152" s="14"/>
      <c r="G3152" s="14"/>
      <c r="H3152" s="14"/>
      <c r="I3152" s="15"/>
      <c r="J3152" s="77"/>
      <c r="K3152" s="92"/>
    </row>
    <row r="3153" spans="1:11" ht="12.75" x14ac:dyDescent="0.2">
      <c r="A3153" s="14"/>
      <c r="B3153" s="14"/>
      <c r="C3153" s="14"/>
      <c r="D3153" s="16"/>
      <c r="E3153" s="16"/>
      <c r="F3153" s="14"/>
      <c r="G3153" s="14"/>
      <c r="H3153" s="14"/>
      <c r="I3153" s="15"/>
      <c r="J3153" s="77"/>
      <c r="K3153" s="92"/>
    </row>
    <row r="3154" spans="1:11" ht="12.75" x14ac:dyDescent="0.2">
      <c r="A3154" s="14"/>
      <c r="B3154" s="14"/>
      <c r="C3154" s="14"/>
      <c r="D3154" s="16"/>
      <c r="E3154" s="16"/>
      <c r="F3154" s="14"/>
      <c r="G3154" s="14"/>
      <c r="H3154" s="14"/>
      <c r="I3154" s="15"/>
      <c r="J3154" s="77"/>
      <c r="K3154" s="92"/>
    </row>
    <row r="3155" spans="1:11" ht="12.75" x14ac:dyDescent="0.2">
      <c r="A3155" s="14"/>
      <c r="B3155" s="14"/>
      <c r="C3155" s="14"/>
      <c r="D3155" s="16"/>
      <c r="E3155" s="16"/>
      <c r="F3155" s="14"/>
      <c r="G3155" s="14"/>
      <c r="H3155" s="14"/>
      <c r="I3155" s="15"/>
      <c r="J3155" s="77"/>
      <c r="K3155" s="92"/>
    </row>
    <row r="3156" spans="1:11" ht="12.75" x14ac:dyDescent="0.2">
      <c r="A3156" s="14"/>
      <c r="B3156" s="14"/>
      <c r="C3156" s="14"/>
      <c r="D3156" s="16"/>
      <c r="E3156" s="16"/>
      <c r="F3156" s="14"/>
      <c r="G3156" s="14"/>
      <c r="H3156" s="14"/>
      <c r="I3156" s="15"/>
      <c r="J3156" s="77"/>
      <c r="K3156" s="92"/>
    </row>
    <row r="3157" spans="1:11" ht="12.75" x14ac:dyDescent="0.2">
      <c r="A3157" s="14"/>
      <c r="B3157" s="14"/>
      <c r="C3157" s="14"/>
      <c r="D3157" s="16"/>
      <c r="E3157" s="16"/>
      <c r="F3157" s="14"/>
      <c r="G3157" s="14"/>
      <c r="H3157" s="14"/>
      <c r="I3157" s="15"/>
      <c r="J3157" s="77"/>
      <c r="K3157" s="92"/>
    </row>
    <row r="3158" spans="1:11" ht="12.75" x14ac:dyDescent="0.2">
      <c r="A3158" s="14"/>
      <c r="B3158" s="14"/>
      <c r="C3158" s="14"/>
      <c r="D3158" s="16"/>
      <c r="E3158" s="16"/>
      <c r="F3158" s="14"/>
      <c r="G3158" s="14"/>
      <c r="H3158" s="14"/>
      <c r="I3158" s="15"/>
      <c r="J3158" s="77"/>
      <c r="K3158" s="92"/>
    </row>
    <row r="3159" spans="1:11" ht="12.75" x14ac:dyDescent="0.2">
      <c r="A3159" s="14"/>
      <c r="B3159" s="14"/>
      <c r="C3159" s="14"/>
      <c r="D3159" s="16"/>
      <c r="E3159" s="16"/>
      <c r="F3159" s="14"/>
      <c r="G3159" s="14"/>
      <c r="H3159" s="14"/>
      <c r="I3159" s="15"/>
      <c r="J3159" s="77"/>
      <c r="K3159" s="92"/>
    </row>
    <row r="3160" spans="1:11" ht="12.75" x14ac:dyDescent="0.2">
      <c r="A3160" s="14"/>
      <c r="B3160" s="14"/>
      <c r="C3160" s="14"/>
      <c r="D3160" s="16"/>
      <c r="E3160" s="16"/>
      <c r="F3160" s="14"/>
      <c r="G3160" s="14"/>
      <c r="H3160" s="14"/>
      <c r="I3160" s="15"/>
      <c r="J3160" s="77"/>
      <c r="K3160" s="92"/>
    </row>
    <row r="3161" spans="1:11" ht="12.75" x14ac:dyDescent="0.2">
      <c r="A3161" s="14"/>
      <c r="B3161" s="14"/>
      <c r="C3161" s="14"/>
      <c r="D3161" s="16"/>
      <c r="E3161" s="16"/>
      <c r="F3161" s="14"/>
      <c r="G3161" s="14"/>
      <c r="H3161" s="14"/>
      <c r="I3161" s="15"/>
      <c r="J3161" s="77"/>
      <c r="K3161" s="92"/>
    </row>
    <row r="3162" spans="1:11" ht="12.75" x14ac:dyDescent="0.2">
      <c r="A3162" s="14"/>
      <c r="B3162" s="14"/>
      <c r="C3162" s="14"/>
      <c r="D3162" s="16"/>
      <c r="E3162" s="16"/>
      <c r="F3162" s="14"/>
      <c r="G3162" s="14"/>
      <c r="H3162" s="14"/>
      <c r="I3162" s="15"/>
      <c r="J3162" s="77"/>
      <c r="K3162" s="92"/>
    </row>
    <row r="3163" spans="1:11" ht="12.75" x14ac:dyDescent="0.2">
      <c r="A3163" s="14"/>
      <c r="B3163" s="14"/>
      <c r="C3163" s="14"/>
      <c r="D3163" s="16"/>
      <c r="E3163" s="16"/>
      <c r="F3163" s="14"/>
      <c r="G3163" s="14"/>
      <c r="H3163" s="14"/>
      <c r="I3163" s="15"/>
      <c r="J3163" s="77"/>
      <c r="K3163" s="92"/>
    </row>
    <row r="3164" spans="1:11" ht="12.75" x14ac:dyDescent="0.2">
      <c r="A3164" s="14"/>
      <c r="B3164" s="14"/>
      <c r="C3164" s="14"/>
      <c r="D3164" s="16"/>
      <c r="E3164" s="16"/>
      <c r="F3164" s="14"/>
      <c r="G3164" s="14"/>
      <c r="H3164" s="14"/>
      <c r="I3164" s="15"/>
      <c r="J3164" s="77"/>
      <c r="K3164" s="92"/>
    </row>
    <row r="3165" spans="1:11" ht="12.75" x14ac:dyDescent="0.2">
      <c r="A3165" s="14"/>
      <c r="B3165" s="14"/>
      <c r="C3165" s="14"/>
      <c r="D3165" s="16"/>
      <c r="E3165" s="16"/>
      <c r="F3165" s="14"/>
      <c r="G3165" s="14"/>
      <c r="H3165" s="14"/>
      <c r="I3165" s="15"/>
      <c r="J3165" s="77"/>
      <c r="K3165" s="92"/>
    </row>
    <row r="3166" spans="1:11" ht="12.75" x14ac:dyDescent="0.2">
      <c r="A3166" s="14"/>
      <c r="B3166" s="14"/>
      <c r="C3166" s="14"/>
      <c r="D3166" s="16"/>
      <c r="E3166" s="16"/>
      <c r="F3166" s="14"/>
      <c r="G3166" s="14"/>
      <c r="H3166" s="14"/>
      <c r="I3166" s="15"/>
      <c r="J3166" s="77"/>
      <c r="K3166" s="92"/>
    </row>
    <row r="3167" spans="1:11" ht="12.75" x14ac:dyDescent="0.2">
      <c r="A3167" s="14"/>
      <c r="B3167" s="14"/>
      <c r="C3167" s="14"/>
      <c r="D3167" s="16"/>
      <c r="E3167" s="16"/>
      <c r="F3167" s="14"/>
      <c r="G3167" s="14"/>
      <c r="H3167" s="14"/>
      <c r="I3167" s="15"/>
      <c r="J3167" s="77"/>
      <c r="K3167" s="92"/>
    </row>
    <row r="3168" spans="1:11" ht="12.75" x14ac:dyDescent="0.2">
      <c r="A3168" s="14"/>
      <c r="B3168" s="14"/>
      <c r="C3168" s="14"/>
      <c r="D3168" s="16"/>
      <c r="E3168" s="16"/>
      <c r="F3168" s="14"/>
      <c r="G3168" s="14"/>
      <c r="H3168" s="14"/>
      <c r="I3168" s="15"/>
      <c r="J3168" s="77"/>
      <c r="K3168" s="92"/>
    </row>
    <row r="3169" spans="1:11" ht="12.75" x14ac:dyDescent="0.2">
      <c r="A3169" s="14"/>
      <c r="B3169" s="14"/>
      <c r="C3169" s="14"/>
      <c r="D3169" s="16"/>
      <c r="E3169" s="16"/>
      <c r="F3169" s="14"/>
      <c r="G3169" s="14"/>
      <c r="H3169" s="14"/>
      <c r="I3169" s="15"/>
      <c r="J3169" s="77"/>
      <c r="K3169" s="92"/>
    </row>
    <row r="3170" spans="1:11" ht="12.75" x14ac:dyDescent="0.2">
      <c r="A3170" s="14"/>
      <c r="B3170" s="14"/>
      <c r="C3170" s="14"/>
      <c r="D3170" s="16"/>
      <c r="E3170" s="16"/>
      <c r="F3170" s="14"/>
      <c r="G3170" s="14"/>
      <c r="H3170" s="14"/>
      <c r="I3170" s="15"/>
      <c r="J3170" s="77"/>
      <c r="K3170" s="92"/>
    </row>
    <row r="3171" spans="1:11" ht="12.75" x14ac:dyDescent="0.2">
      <c r="A3171" s="14"/>
      <c r="B3171" s="14"/>
      <c r="C3171" s="14"/>
      <c r="D3171" s="16"/>
      <c r="E3171" s="16"/>
      <c r="F3171" s="14"/>
      <c r="G3171" s="14"/>
      <c r="H3171" s="14"/>
      <c r="I3171" s="15"/>
      <c r="J3171" s="77"/>
      <c r="K3171" s="92"/>
    </row>
    <row r="3172" spans="1:11" ht="12.75" x14ac:dyDescent="0.2">
      <c r="A3172" s="14"/>
      <c r="B3172" s="14"/>
      <c r="C3172" s="14"/>
      <c r="D3172" s="16"/>
      <c r="E3172" s="16"/>
      <c r="F3172" s="14"/>
      <c r="G3172" s="14"/>
      <c r="H3172" s="14"/>
      <c r="I3172" s="15"/>
      <c r="J3172" s="77"/>
      <c r="K3172" s="92"/>
    </row>
    <row r="3173" spans="1:11" ht="12.75" x14ac:dyDescent="0.2">
      <c r="A3173" s="14"/>
      <c r="B3173" s="14"/>
      <c r="C3173" s="14"/>
      <c r="D3173" s="16"/>
      <c r="E3173" s="16"/>
      <c r="F3173" s="14"/>
      <c r="G3173" s="14"/>
      <c r="H3173" s="14"/>
      <c r="I3173" s="15"/>
      <c r="J3173" s="77"/>
      <c r="K3173" s="92"/>
    </row>
    <row r="3174" spans="1:11" ht="12.75" x14ac:dyDescent="0.2">
      <c r="A3174" s="14"/>
      <c r="B3174" s="14"/>
      <c r="C3174" s="14"/>
      <c r="D3174" s="16"/>
      <c r="E3174" s="16"/>
      <c r="F3174" s="14"/>
      <c r="G3174" s="14"/>
      <c r="H3174" s="14"/>
      <c r="I3174" s="15"/>
      <c r="J3174" s="77"/>
      <c r="K3174" s="92"/>
    </row>
    <row r="3175" spans="1:11" ht="12.75" x14ac:dyDescent="0.2">
      <c r="A3175" s="14"/>
      <c r="B3175" s="14"/>
      <c r="C3175" s="14"/>
      <c r="D3175" s="16"/>
      <c r="E3175" s="16"/>
      <c r="F3175" s="14"/>
      <c r="G3175" s="14"/>
      <c r="H3175" s="14"/>
      <c r="I3175" s="15"/>
      <c r="J3175" s="77"/>
      <c r="K3175" s="92"/>
    </row>
    <row r="3176" spans="1:11" ht="12.75" x14ac:dyDescent="0.2">
      <c r="A3176" s="14"/>
      <c r="B3176" s="14"/>
      <c r="C3176" s="14"/>
      <c r="D3176" s="16"/>
      <c r="E3176" s="16"/>
      <c r="F3176" s="14"/>
      <c r="G3176" s="14"/>
      <c r="H3176" s="14"/>
      <c r="I3176" s="15"/>
      <c r="J3176" s="77"/>
      <c r="K3176" s="92"/>
    </row>
    <row r="3177" spans="1:11" ht="12.75" x14ac:dyDescent="0.2">
      <c r="A3177" s="14"/>
      <c r="B3177" s="14"/>
      <c r="C3177" s="14"/>
      <c r="D3177" s="16"/>
      <c r="E3177" s="16"/>
      <c r="F3177" s="14"/>
      <c r="G3177" s="14"/>
      <c r="H3177" s="14"/>
      <c r="I3177" s="15"/>
      <c r="J3177" s="77"/>
      <c r="K3177" s="92"/>
    </row>
    <row r="3178" spans="1:11" ht="12.75" x14ac:dyDescent="0.2">
      <c r="A3178" s="14"/>
      <c r="B3178" s="14"/>
      <c r="C3178" s="14"/>
      <c r="D3178" s="16"/>
      <c r="E3178" s="16"/>
      <c r="F3178" s="14"/>
      <c r="G3178" s="14"/>
      <c r="H3178" s="14"/>
      <c r="I3178" s="15"/>
      <c r="J3178" s="77"/>
      <c r="K3178" s="92"/>
    </row>
    <row r="3179" spans="1:11" ht="12.75" x14ac:dyDescent="0.2">
      <c r="A3179" s="14"/>
      <c r="B3179" s="14"/>
      <c r="C3179" s="14"/>
      <c r="D3179" s="16"/>
      <c r="E3179" s="16"/>
      <c r="F3179" s="14"/>
      <c r="G3179" s="14"/>
      <c r="H3179" s="14"/>
      <c r="I3179" s="15"/>
      <c r="J3179" s="77"/>
      <c r="K3179" s="92"/>
    </row>
    <row r="3180" spans="1:11" ht="12.75" x14ac:dyDescent="0.2">
      <c r="A3180" s="14"/>
      <c r="B3180" s="14"/>
      <c r="C3180" s="14"/>
      <c r="D3180" s="16"/>
      <c r="E3180" s="16"/>
      <c r="F3180" s="14"/>
      <c r="G3180" s="14"/>
      <c r="H3180" s="14"/>
      <c r="I3180" s="15"/>
      <c r="J3180" s="77"/>
      <c r="K3180" s="92"/>
    </row>
    <row r="3181" spans="1:11" ht="12.75" x14ac:dyDescent="0.2">
      <c r="A3181" s="14"/>
      <c r="B3181" s="14"/>
      <c r="C3181" s="14"/>
      <c r="D3181" s="16"/>
      <c r="E3181" s="16"/>
      <c r="F3181" s="14"/>
      <c r="G3181" s="14"/>
      <c r="H3181" s="14"/>
      <c r="I3181" s="15"/>
      <c r="J3181" s="77"/>
      <c r="K3181" s="92"/>
    </row>
    <row r="3182" spans="1:11" ht="12.75" x14ac:dyDescent="0.2">
      <c r="A3182" s="14"/>
      <c r="B3182" s="14"/>
      <c r="C3182" s="14"/>
      <c r="D3182" s="16"/>
      <c r="E3182" s="16"/>
      <c r="F3182" s="14"/>
      <c r="G3182" s="14"/>
      <c r="H3182" s="14"/>
      <c r="I3182" s="15"/>
      <c r="J3182" s="77"/>
      <c r="K3182" s="92"/>
    </row>
    <row r="3183" spans="1:11" ht="12.75" x14ac:dyDescent="0.2">
      <c r="A3183" s="14"/>
      <c r="B3183" s="14"/>
      <c r="C3183" s="14"/>
      <c r="D3183" s="16"/>
      <c r="E3183" s="16"/>
      <c r="F3183" s="14"/>
      <c r="G3183" s="14"/>
      <c r="H3183" s="14"/>
      <c r="I3183" s="15"/>
      <c r="J3183" s="77"/>
      <c r="K3183" s="92"/>
    </row>
    <row r="3184" spans="1:11" ht="12.75" x14ac:dyDescent="0.2">
      <c r="A3184" s="14"/>
      <c r="B3184" s="14"/>
      <c r="C3184" s="14"/>
      <c r="D3184" s="16"/>
      <c r="E3184" s="16"/>
      <c r="F3184" s="14"/>
      <c r="G3184" s="14"/>
      <c r="H3184" s="14"/>
      <c r="I3184" s="15"/>
      <c r="J3184" s="77"/>
      <c r="K3184" s="92"/>
    </row>
    <row r="3185" spans="1:11" ht="12.75" x14ac:dyDescent="0.2">
      <c r="A3185" s="14"/>
      <c r="B3185" s="14"/>
      <c r="C3185" s="14"/>
      <c r="D3185" s="16"/>
      <c r="E3185" s="16"/>
      <c r="F3185" s="14"/>
      <c r="G3185" s="14"/>
      <c r="H3185" s="14"/>
      <c r="I3185" s="15"/>
      <c r="J3185" s="77"/>
      <c r="K3185" s="92"/>
    </row>
    <row r="3186" spans="1:11" ht="12.75" x14ac:dyDescent="0.2">
      <c r="A3186" s="14"/>
      <c r="B3186" s="14"/>
      <c r="C3186" s="14"/>
      <c r="D3186" s="16"/>
      <c r="E3186" s="16"/>
      <c r="F3186" s="14"/>
      <c r="G3186" s="14"/>
      <c r="H3186" s="14"/>
      <c r="I3186" s="15"/>
      <c r="J3186" s="77"/>
      <c r="K3186" s="92"/>
    </row>
    <row r="3187" spans="1:11" ht="12.75" x14ac:dyDescent="0.2">
      <c r="A3187" s="14"/>
      <c r="B3187" s="14"/>
      <c r="C3187" s="14"/>
      <c r="D3187" s="16"/>
      <c r="E3187" s="16"/>
      <c r="F3187" s="14"/>
      <c r="G3187" s="14"/>
      <c r="H3187" s="14"/>
      <c r="I3187" s="15"/>
      <c r="J3187" s="77"/>
      <c r="K3187" s="92"/>
    </row>
    <row r="3188" spans="1:11" ht="12.75" x14ac:dyDescent="0.2">
      <c r="A3188" s="14"/>
      <c r="B3188" s="14"/>
      <c r="C3188" s="14"/>
      <c r="D3188" s="16"/>
      <c r="E3188" s="16"/>
      <c r="F3188" s="14"/>
      <c r="G3188" s="14"/>
      <c r="H3188" s="14"/>
      <c r="I3188" s="15"/>
      <c r="J3188" s="77"/>
      <c r="K3188" s="92"/>
    </row>
    <row r="3189" spans="1:11" ht="12.75" x14ac:dyDescent="0.2">
      <c r="A3189" s="14"/>
      <c r="B3189" s="14"/>
      <c r="C3189" s="14"/>
      <c r="D3189" s="16"/>
      <c r="E3189" s="16"/>
      <c r="F3189" s="14"/>
      <c r="G3189" s="14"/>
      <c r="H3189" s="14"/>
      <c r="I3189" s="15"/>
      <c r="J3189" s="77"/>
      <c r="K3189" s="92"/>
    </row>
    <row r="3190" spans="1:11" ht="12.75" x14ac:dyDescent="0.2">
      <c r="A3190" s="14"/>
      <c r="B3190" s="14"/>
      <c r="C3190" s="14"/>
      <c r="D3190" s="16"/>
      <c r="E3190" s="16"/>
      <c r="F3190" s="14"/>
      <c r="G3190" s="14"/>
      <c r="H3190" s="14"/>
      <c r="I3190" s="15"/>
      <c r="J3190" s="77"/>
      <c r="K3190" s="92"/>
    </row>
    <row r="3191" spans="1:11" ht="12.75" x14ac:dyDescent="0.2">
      <c r="A3191" s="14"/>
      <c r="B3191" s="14"/>
      <c r="C3191" s="14"/>
      <c r="D3191" s="16"/>
      <c r="E3191" s="16"/>
      <c r="F3191" s="14"/>
      <c r="G3191" s="14"/>
      <c r="H3191" s="14"/>
      <c r="I3191" s="15"/>
      <c r="J3191" s="77"/>
      <c r="K3191" s="92"/>
    </row>
    <row r="3192" spans="1:11" ht="12.75" x14ac:dyDescent="0.2">
      <c r="A3192" s="14"/>
      <c r="B3192" s="14"/>
      <c r="C3192" s="14"/>
      <c r="D3192" s="16"/>
      <c r="E3192" s="16"/>
      <c r="F3192" s="14"/>
      <c r="G3192" s="14"/>
      <c r="H3192" s="14"/>
      <c r="I3192" s="15"/>
      <c r="J3192" s="77"/>
      <c r="K3192" s="92"/>
    </row>
    <row r="3193" spans="1:11" ht="12.75" x14ac:dyDescent="0.2">
      <c r="A3193" s="14"/>
      <c r="B3193" s="14"/>
      <c r="C3193" s="14"/>
      <c r="D3193" s="16"/>
      <c r="E3193" s="16"/>
      <c r="F3193" s="14"/>
      <c r="G3193" s="14"/>
      <c r="H3193" s="14"/>
      <c r="I3193" s="15"/>
      <c r="J3193" s="77"/>
      <c r="K3193" s="92"/>
    </row>
    <row r="3194" spans="1:11" ht="12.75" x14ac:dyDescent="0.2">
      <c r="A3194" s="14"/>
      <c r="B3194" s="14"/>
      <c r="C3194" s="14"/>
      <c r="D3194" s="16"/>
      <c r="E3194" s="16"/>
      <c r="F3194" s="14"/>
      <c r="G3194" s="14"/>
      <c r="H3194" s="14"/>
      <c r="I3194" s="15"/>
      <c r="J3194" s="77"/>
      <c r="K3194" s="92"/>
    </row>
    <row r="3195" spans="1:11" ht="12.75" x14ac:dyDescent="0.2">
      <c r="A3195" s="14"/>
      <c r="B3195" s="14"/>
      <c r="C3195" s="14"/>
      <c r="D3195" s="16"/>
      <c r="E3195" s="16"/>
      <c r="F3195" s="14"/>
      <c r="G3195" s="14"/>
      <c r="H3195" s="14"/>
      <c r="I3195" s="15"/>
      <c r="J3195" s="77"/>
      <c r="K3195" s="92"/>
    </row>
    <row r="3196" spans="1:11" ht="12.75" x14ac:dyDescent="0.2">
      <c r="A3196" s="14"/>
      <c r="B3196" s="14"/>
      <c r="C3196" s="14"/>
      <c r="D3196" s="16"/>
      <c r="E3196" s="16"/>
      <c r="F3196" s="14"/>
      <c r="G3196" s="14"/>
      <c r="H3196" s="14"/>
      <c r="I3196" s="15"/>
      <c r="J3196" s="77"/>
      <c r="K3196" s="92"/>
    </row>
    <row r="3197" spans="1:11" ht="12.75" x14ac:dyDescent="0.2">
      <c r="A3197" s="14"/>
      <c r="B3197" s="14"/>
      <c r="C3197" s="14"/>
      <c r="D3197" s="16"/>
      <c r="E3197" s="16"/>
      <c r="F3197" s="14"/>
      <c r="G3197" s="14"/>
      <c r="H3197" s="14"/>
      <c r="I3197" s="15"/>
      <c r="J3197" s="77"/>
      <c r="K3197" s="92"/>
    </row>
    <row r="3198" spans="1:11" ht="12.75" x14ac:dyDescent="0.2">
      <c r="A3198" s="14"/>
      <c r="B3198" s="14"/>
      <c r="C3198" s="14"/>
      <c r="D3198" s="16"/>
      <c r="E3198" s="16"/>
      <c r="F3198" s="14"/>
      <c r="G3198" s="14"/>
      <c r="H3198" s="14"/>
      <c r="I3198" s="15"/>
      <c r="J3198" s="77"/>
      <c r="K3198" s="92"/>
    </row>
    <row r="3199" spans="1:11" ht="12.75" x14ac:dyDescent="0.2">
      <c r="A3199" s="14"/>
      <c r="B3199" s="14"/>
      <c r="C3199" s="14"/>
      <c r="D3199" s="16"/>
      <c r="E3199" s="16"/>
      <c r="F3199" s="14"/>
      <c r="G3199" s="14"/>
      <c r="H3199" s="14"/>
      <c r="I3199" s="15"/>
      <c r="J3199" s="77"/>
      <c r="K3199" s="92"/>
    </row>
    <row r="3200" spans="1:11" ht="12.75" x14ac:dyDescent="0.2">
      <c r="A3200" s="14"/>
      <c r="B3200" s="14"/>
      <c r="C3200" s="14"/>
      <c r="D3200" s="16"/>
      <c r="E3200" s="16"/>
      <c r="F3200" s="14"/>
      <c r="G3200" s="14"/>
      <c r="H3200" s="14"/>
      <c r="I3200" s="15"/>
      <c r="J3200" s="77"/>
      <c r="K3200" s="92"/>
    </row>
    <row r="3201" spans="1:11" ht="12.75" x14ac:dyDescent="0.2">
      <c r="A3201" s="14"/>
      <c r="B3201" s="14"/>
      <c r="C3201" s="14"/>
      <c r="D3201" s="16"/>
      <c r="E3201" s="16"/>
      <c r="F3201" s="14"/>
      <c r="G3201" s="14"/>
      <c r="H3201" s="14"/>
      <c r="I3201" s="15"/>
      <c r="J3201" s="77"/>
      <c r="K3201" s="92"/>
    </row>
    <row r="3202" spans="1:11" ht="12.75" x14ac:dyDescent="0.2">
      <c r="A3202" s="14"/>
      <c r="B3202" s="14"/>
      <c r="C3202" s="14"/>
      <c r="D3202" s="16"/>
      <c r="E3202" s="16"/>
      <c r="F3202" s="14"/>
      <c r="G3202" s="14"/>
      <c r="H3202" s="14"/>
      <c r="I3202" s="15"/>
      <c r="J3202" s="77"/>
      <c r="K3202" s="92"/>
    </row>
    <row r="3203" spans="1:11" ht="12.75" x14ac:dyDescent="0.2">
      <c r="A3203" s="14"/>
      <c r="B3203" s="14"/>
      <c r="C3203" s="14"/>
      <c r="D3203" s="16"/>
      <c r="E3203" s="16"/>
      <c r="F3203" s="14"/>
      <c r="G3203" s="14"/>
      <c r="H3203" s="14"/>
      <c r="I3203" s="15"/>
      <c r="J3203" s="77"/>
      <c r="K3203" s="92"/>
    </row>
    <row r="3204" spans="1:11" ht="12.75" x14ac:dyDescent="0.2">
      <c r="A3204" s="14"/>
      <c r="B3204" s="14"/>
      <c r="C3204" s="14"/>
      <c r="D3204" s="16"/>
      <c r="E3204" s="16"/>
      <c r="F3204" s="14"/>
      <c r="G3204" s="14"/>
      <c r="H3204" s="14"/>
      <c r="I3204" s="15"/>
      <c r="J3204" s="77"/>
      <c r="K3204" s="92"/>
    </row>
    <row r="3205" spans="1:11" ht="12.75" x14ac:dyDescent="0.2">
      <c r="A3205" s="14"/>
      <c r="B3205" s="14"/>
      <c r="C3205" s="14"/>
      <c r="D3205" s="16"/>
      <c r="E3205" s="16"/>
      <c r="F3205" s="14"/>
      <c r="G3205" s="14"/>
      <c r="H3205" s="14"/>
      <c r="I3205" s="15"/>
      <c r="J3205" s="77"/>
      <c r="K3205" s="92"/>
    </row>
    <row r="3206" spans="1:11" ht="12.75" x14ac:dyDescent="0.2">
      <c r="A3206" s="14"/>
      <c r="B3206" s="14"/>
      <c r="C3206" s="14"/>
      <c r="D3206" s="16"/>
      <c r="E3206" s="16"/>
      <c r="F3206" s="14"/>
      <c r="G3206" s="14"/>
      <c r="H3206" s="14"/>
      <c r="I3206" s="15"/>
      <c r="J3206" s="77"/>
      <c r="K3206" s="92"/>
    </row>
    <row r="3207" spans="1:11" ht="12.75" x14ac:dyDescent="0.2">
      <c r="A3207" s="14"/>
      <c r="B3207" s="14"/>
      <c r="C3207" s="14"/>
      <c r="D3207" s="16"/>
      <c r="E3207" s="16"/>
      <c r="F3207" s="14"/>
      <c r="G3207" s="14"/>
      <c r="H3207" s="14"/>
      <c r="I3207" s="15"/>
      <c r="J3207" s="77"/>
      <c r="K3207" s="92"/>
    </row>
    <row r="3208" spans="1:11" ht="12.75" x14ac:dyDescent="0.2">
      <c r="A3208" s="14"/>
      <c r="B3208" s="14"/>
      <c r="C3208" s="14"/>
      <c r="D3208" s="16"/>
      <c r="E3208" s="16"/>
      <c r="F3208" s="14"/>
      <c r="G3208" s="14"/>
      <c r="H3208" s="14"/>
      <c r="I3208" s="15"/>
      <c r="J3208" s="77"/>
      <c r="K3208" s="92"/>
    </row>
    <row r="3209" spans="1:11" ht="12.75" x14ac:dyDescent="0.2">
      <c r="A3209" s="14"/>
      <c r="B3209" s="14"/>
      <c r="C3209" s="14"/>
      <c r="D3209" s="16"/>
      <c r="E3209" s="16"/>
      <c r="F3209" s="14"/>
      <c r="G3209" s="14"/>
      <c r="H3209" s="14"/>
      <c r="I3209" s="15"/>
      <c r="J3209" s="77"/>
      <c r="K3209" s="92"/>
    </row>
    <row r="3210" spans="1:11" ht="12.75" x14ac:dyDescent="0.2">
      <c r="A3210" s="14"/>
      <c r="B3210" s="14"/>
      <c r="C3210" s="14"/>
      <c r="D3210" s="16"/>
      <c r="E3210" s="16"/>
      <c r="F3210" s="14"/>
      <c r="G3210" s="14"/>
      <c r="H3210" s="14"/>
      <c r="I3210" s="15"/>
      <c r="J3210" s="77"/>
      <c r="K3210" s="92"/>
    </row>
    <row r="3211" spans="1:11" ht="12.75" x14ac:dyDescent="0.2">
      <c r="A3211" s="14"/>
      <c r="B3211" s="14"/>
      <c r="C3211" s="14"/>
      <c r="D3211" s="16"/>
      <c r="E3211" s="16"/>
      <c r="F3211" s="14"/>
      <c r="G3211" s="14"/>
      <c r="H3211" s="14"/>
      <c r="I3211" s="15"/>
      <c r="J3211" s="77"/>
      <c r="K3211" s="92"/>
    </row>
    <row r="3212" spans="1:11" ht="12.75" x14ac:dyDescent="0.2">
      <c r="A3212" s="14"/>
      <c r="B3212" s="14"/>
      <c r="C3212" s="14"/>
      <c r="D3212" s="16"/>
      <c r="E3212" s="16"/>
      <c r="F3212" s="14"/>
      <c r="G3212" s="14"/>
      <c r="H3212" s="14"/>
      <c r="I3212" s="15"/>
      <c r="J3212" s="77"/>
      <c r="K3212" s="92"/>
    </row>
    <row r="3213" spans="1:11" ht="12.75" x14ac:dyDescent="0.2">
      <c r="A3213" s="14"/>
      <c r="B3213" s="14"/>
      <c r="C3213" s="14"/>
      <c r="D3213" s="16"/>
      <c r="E3213" s="16"/>
      <c r="F3213" s="14"/>
      <c r="G3213" s="14"/>
      <c r="H3213" s="14"/>
      <c r="I3213" s="15"/>
      <c r="J3213" s="77"/>
      <c r="K3213" s="92"/>
    </row>
    <row r="3214" spans="1:11" ht="12.75" x14ac:dyDescent="0.2">
      <c r="A3214" s="14"/>
      <c r="B3214" s="14"/>
      <c r="C3214" s="14"/>
      <c r="D3214" s="16"/>
      <c r="E3214" s="16"/>
      <c r="F3214" s="14"/>
      <c r="G3214" s="14"/>
      <c r="H3214" s="14"/>
      <c r="I3214" s="15"/>
      <c r="J3214" s="77"/>
      <c r="K3214" s="92"/>
    </row>
    <row r="3215" spans="1:11" ht="12.75" x14ac:dyDescent="0.2">
      <c r="A3215" s="14"/>
      <c r="B3215" s="14"/>
      <c r="C3215" s="14"/>
      <c r="D3215" s="16"/>
      <c r="E3215" s="16"/>
      <c r="F3215" s="14"/>
      <c r="G3215" s="14"/>
      <c r="H3215" s="14"/>
      <c r="I3215" s="15"/>
      <c r="J3215" s="77"/>
      <c r="K3215" s="92"/>
    </row>
    <row r="3216" spans="1:11" ht="12.75" x14ac:dyDescent="0.2">
      <c r="A3216" s="14"/>
      <c r="B3216" s="14"/>
      <c r="C3216" s="14"/>
      <c r="D3216" s="16"/>
      <c r="E3216" s="16"/>
      <c r="F3216" s="14"/>
      <c r="G3216" s="14"/>
      <c r="H3216" s="14"/>
      <c r="I3216" s="15"/>
      <c r="J3216" s="77"/>
      <c r="K3216" s="92"/>
    </row>
    <row r="3217" spans="1:11" ht="12.75" x14ac:dyDescent="0.2">
      <c r="A3217" s="14"/>
      <c r="B3217" s="14"/>
      <c r="C3217" s="14"/>
      <c r="D3217" s="16"/>
      <c r="E3217" s="16"/>
      <c r="F3217" s="14"/>
      <c r="G3217" s="14"/>
      <c r="H3217" s="14"/>
      <c r="I3217" s="15"/>
      <c r="J3217" s="77"/>
      <c r="K3217" s="92"/>
    </row>
    <row r="3218" spans="1:11" ht="12.75" x14ac:dyDescent="0.2">
      <c r="A3218" s="14"/>
      <c r="B3218" s="14"/>
      <c r="C3218" s="14"/>
      <c r="D3218" s="16"/>
      <c r="E3218" s="16"/>
      <c r="F3218" s="14"/>
      <c r="G3218" s="14"/>
      <c r="H3218" s="14"/>
      <c r="I3218" s="15"/>
      <c r="J3218" s="77"/>
      <c r="K3218" s="92"/>
    </row>
    <row r="3219" spans="1:11" ht="12.75" x14ac:dyDescent="0.2">
      <c r="A3219" s="14"/>
      <c r="B3219" s="14"/>
      <c r="C3219" s="14"/>
      <c r="D3219" s="16"/>
      <c r="E3219" s="16"/>
      <c r="F3219" s="14"/>
      <c r="G3219" s="14"/>
      <c r="H3219" s="14"/>
      <c r="I3219" s="15"/>
      <c r="J3219" s="77"/>
      <c r="K3219" s="92"/>
    </row>
    <row r="3220" spans="1:11" ht="12.75" x14ac:dyDescent="0.2">
      <c r="A3220" s="14"/>
      <c r="B3220" s="14"/>
      <c r="C3220" s="14"/>
      <c r="D3220" s="16"/>
      <c r="E3220" s="16"/>
      <c r="F3220" s="14"/>
      <c r="G3220" s="14"/>
      <c r="H3220" s="14"/>
      <c r="I3220" s="15"/>
      <c r="J3220" s="77"/>
      <c r="K3220" s="92"/>
    </row>
    <row r="3221" spans="1:11" ht="12.75" x14ac:dyDescent="0.2">
      <c r="A3221" s="14"/>
      <c r="B3221" s="14"/>
      <c r="C3221" s="14"/>
      <c r="D3221" s="16"/>
      <c r="E3221" s="16"/>
      <c r="F3221" s="14"/>
      <c r="G3221" s="14"/>
      <c r="H3221" s="14"/>
      <c r="I3221" s="15"/>
      <c r="J3221" s="77"/>
      <c r="K3221" s="92"/>
    </row>
    <row r="3222" spans="1:11" ht="12.75" x14ac:dyDescent="0.2">
      <c r="A3222" s="14"/>
      <c r="B3222" s="14"/>
      <c r="C3222" s="14"/>
      <c r="D3222" s="16"/>
      <c r="E3222" s="16"/>
      <c r="F3222" s="14"/>
      <c r="G3222" s="14"/>
      <c r="H3222" s="14"/>
      <c r="I3222" s="15"/>
      <c r="J3222" s="77"/>
      <c r="K3222" s="92"/>
    </row>
    <row r="3223" spans="1:11" ht="12.75" x14ac:dyDescent="0.2">
      <c r="A3223" s="14"/>
      <c r="B3223" s="14"/>
      <c r="C3223" s="14"/>
      <c r="D3223" s="16"/>
      <c r="E3223" s="16"/>
      <c r="F3223" s="14"/>
      <c r="G3223" s="14"/>
      <c r="H3223" s="14"/>
      <c r="I3223" s="15"/>
      <c r="J3223" s="77"/>
      <c r="K3223" s="92"/>
    </row>
    <row r="3224" spans="1:11" ht="12.75" x14ac:dyDescent="0.2">
      <c r="A3224" s="14"/>
      <c r="B3224" s="14"/>
      <c r="C3224" s="14"/>
      <c r="D3224" s="16"/>
      <c r="E3224" s="16"/>
      <c r="F3224" s="14"/>
      <c r="G3224" s="14"/>
      <c r="H3224" s="14"/>
      <c r="I3224" s="15"/>
      <c r="J3224" s="77"/>
      <c r="K3224" s="92"/>
    </row>
    <row r="3225" spans="1:11" ht="12.75" x14ac:dyDescent="0.2">
      <c r="A3225" s="14"/>
      <c r="B3225" s="14"/>
      <c r="C3225" s="14"/>
      <c r="D3225" s="16"/>
      <c r="E3225" s="16"/>
      <c r="F3225" s="14"/>
      <c r="G3225" s="14"/>
      <c r="H3225" s="14"/>
      <c r="I3225" s="15"/>
      <c r="J3225" s="77"/>
      <c r="K3225" s="92"/>
    </row>
    <row r="3226" spans="1:11" ht="12.75" x14ac:dyDescent="0.2">
      <c r="A3226" s="14"/>
      <c r="B3226" s="14"/>
      <c r="C3226" s="14"/>
      <c r="D3226" s="16"/>
      <c r="E3226" s="16"/>
      <c r="F3226" s="14"/>
      <c r="G3226" s="14"/>
      <c r="H3226" s="14"/>
      <c r="I3226" s="15"/>
      <c r="J3226" s="77"/>
      <c r="K3226" s="92"/>
    </row>
    <row r="3227" spans="1:11" ht="12.75" x14ac:dyDescent="0.2">
      <c r="A3227" s="14"/>
      <c r="B3227" s="14"/>
      <c r="C3227" s="14"/>
      <c r="D3227" s="16"/>
      <c r="E3227" s="16"/>
      <c r="F3227" s="14"/>
      <c r="G3227" s="14"/>
      <c r="H3227" s="14"/>
      <c r="I3227" s="15"/>
      <c r="J3227" s="77"/>
      <c r="K3227" s="92"/>
    </row>
    <row r="3228" spans="1:11" ht="12.75" x14ac:dyDescent="0.2">
      <c r="A3228" s="14"/>
      <c r="B3228" s="14"/>
      <c r="C3228" s="14"/>
      <c r="D3228" s="16"/>
      <c r="E3228" s="16"/>
      <c r="F3228" s="14"/>
      <c r="G3228" s="14"/>
      <c r="H3228" s="14"/>
      <c r="I3228" s="15"/>
      <c r="J3228" s="77"/>
      <c r="K3228" s="92"/>
    </row>
    <row r="3229" spans="1:11" ht="12.75" x14ac:dyDescent="0.2">
      <c r="A3229" s="14"/>
      <c r="B3229" s="14"/>
      <c r="C3229" s="14"/>
      <c r="D3229" s="16"/>
      <c r="E3229" s="16"/>
      <c r="F3229" s="14"/>
      <c r="G3229" s="14"/>
      <c r="H3229" s="14"/>
      <c r="I3229" s="15"/>
      <c r="J3229" s="77"/>
      <c r="K3229" s="92"/>
    </row>
    <row r="3230" spans="1:11" ht="12.75" x14ac:dyDescent="0.2">
      <c r="A3230" s="14"/>
      <c r="B3230" s="14"/>
      <c r="C3230" s="14"/>
      <c r="D3230" s="16"/>
      <c r="E3230" s="16"/>
      <c r="F3230" s="14"/>
      <c r="G3230" s="14"/>
      <c r="H3230" s="14"/>
      <c r="I3230" s="15"/>
      <c r="J3230" s="77"/>
      <c r="K3230" s="92"/>
    </row>
    <row r="3231" spans="1:11" ht="12.75" x14ac:dyDescent="0.2">
      <c r="A3231" s="14"/>
      <c r="B3231" s="14"/>
      <c r="C3231" s="14"/>
      <c r="D3231" s="16"/>
      <c r="E3231" s="16"/>
      <c r="F3231" s="14"/>
      <c r="G3231" s="14"/>
      <c r="H3231" s="14"/>
      <c r="I3231" s="15"/>
      <c r="J3231" s="77"/>
      <c r="K3231" s="92"/>
    </row>
    <row r="3232" spans="1:11" ht="12.75" x14ac:dyDescent="0.2">
      <c r="A3232" s="14"/>
      <c r="B3232" s="14"/>
      <c r="C3232" s="14"/>
      <c r="D3232" s="16"/>
      <c r="E3232" s="16"/>
      <c r="F3232" s="14"/>
      <c r="G3232" s="14"/>
      <c r="H3232" s="14"/>
      <c r="I3232" s="15"/>
      <c r="J3232" s="77"/>
      <c r="K3232" s="92"/>
    </row>
    <row r="3233" spans="1:11" ht="12.75" x14ac:dyDescent="0.2">
      <c r="A3233" s="14"/>
      <c r="B3233" s="14"/>
      <c r="C3233" s="14"/>
      <c r="D3233" s="16"/>
      <c r="E3233" s="16"/>
      <c r="F3233" s="14"/>
      <c r="G3233" s="14"/>
      <c r="H3233" s="14"/>
      <c r="I3233" s="15"/>
      <c r="J3233" s="77"/>
      <c r="K3233" s="92"/>
    </row>
    <row r="3234" spans="1:11" ht="12.75" x14ac:dyDescent="0.2">
      <c r="A3234" s="14"/>
      <c r="B3234" s="14"/>
      <c r="C3234" s="14"/>
      <c r="D3234" s="16"/>
      <c r="E3234" s="16"/>
      <c r="F3234" s="14"/>
      <c r="G3234" s="14"/>
      <c r="H3234" s="14"/>
      <c r="I3234" s="15"/>
      <c r="J3234" s="77"/>
      <c r="K3234" s="92"/>
    </row>
    <row r="3235" spans="1:11" ht="12.75" x14ac:dyDescent="0.2">
      <c r="A3235" s="14"/>
      <c r="B3235" s="14"/>
      <c r="C3235" s="14"/>
      <c r="D3235" s="16"/>
      <c r="E3235" s="16"/>
      <c r="F3235" s="14"/>
      <c r="G3235" s="14"/>
      <c r="H3235" s="14"/>
      <c r="I3235" s="15"/>
      <c r="J3235" s="77"/>
      <c r="K3235" s="92"/>
    </row>
    <row r="3236" spans="1:11" ht="12.75" x14ac:dyDescent="0.2">
      <c r="A3236" s="14"/>
      <c r="B3236" s="14"/>
      <c r="C3236" s="14"/>
      <c r="D3236" s="16"/>
      <c r="E3236" s="16"/>
      <c r="F3236" s="14"/>
      <c r="G3236" s="14"/>
      <c r="H3236" s="14"/>
      <c r="I3236" s="15"/>
      <c r="J3236" s="77"/>
      <c r="K3236" s="92"/>
    </row>
    <row r="3237" spans="1:11" ht="12.75" x14ac:dyDescent="0.2">
      <c r="A3237" s="14"/>
      <c r="B3237" s="14"/>
      <c r="C3237" s="14"/>
      <c r="D3237" s="16"/>
      <c r="E3237" s="16"/>
      <c r="F3237" s="14"/>
      <c r="G3237" s="14"/>
      <c r="H3237" s="14"/>
      <c r="I3237" s="15"/>
      <c r="J3237" s="77"/>
      <c r="K3237" s="92"/>
    </row>
    <row r="3238" spans="1:11" ht="12.75" x14ac:dyDescent="0.2">
      <c r="A3238" s="14"/>
      <c r="B3238" s="14"/>
      <c r="C3238" s="14"/>
      <c r="D3238" s="16"/>
      <c r="E3238" s="16"/>
      <c r="F3238" s="14"/>
      <c r="G3238" s="14"/>
      <c r="H3238" s="14"/>
      <c r="I3238" s="15"/>
      <c r="J3238" s="77"/>
      <c r="K3238" s="92"/>
    </row>
    <row r="3239" spans="1:11" ht="12.75" x14ac:dyDescent="0.2">
      <c r="A3239" s="14"/>
      <c r="B3239" s="14"/>
      <c r="C3239" s="14"/>
      <c r="D3239" s="16"/>
      <c r="E3239" s="16"/>
      <c r="F3239" s="14"/>
      <c r="G3239" s="14"/>
      <c r="H3239" s="14"/>
      <c r="I3239" s="15"/>
      <c r="J3239" s="77"/>
      <c r="K3239" s="92"/>
    </row>
    <row r="3240" spans="1:11" ht="12.75" x14ac:dyDescent="0.2">
      <c r="A3240" s="14"/>
      <c r="B3240" s="14"/>
      <c r="C3240" s="14"/>
      <c r="D3240" s="16"/>
      <c r="E3240" s="16"/>
      <c r="F3240" s="14"/>
      <c r="G3240" s="14"/>
      <c r="H3240" s="14"/>
      <c r="I3240" s="15"/>
      <c r="J3240" s="77"/>
      <c r="K3240" s="92"/>
    </row>
    <row r="3241" spans="1:11" ht="12.75" x14ac:dyDescent="0.2">
      <c r="A3241" s="14"/>
      <c r="B3241" s="14"/>
      <c r="C3241" s="14"/>
      <c r="D3241" s="16"/>
      <c r="E3241" s="16"/>
      <c r="F3241" s="14"/>
      <c r="G3241" s="14"/>
      <c r="H3241" s="14"/>
      <c r="I3241" s="15"/>
      <c r="J3241" s="77"/>
      <c r="K3241" s="92"/>
    </row>
    <row r="3242" spans="1:11" ht="12.75" x14ac:dyDescent="0.2">
      <c r="A3242" s="14"/>
      <c r="B3242" s="14"/>
      <c r="C3242" s="14"/>
      <c r="D3242" s="16"/>
      <c r="E3242" s="16"/>
      <c r="F3242" s="14"/>
      <c r="G3242" s="14"/>
      <c r="H3242" s="14"/>
      <c r="I3242" s="15"/>
      <c r="J3242" s="77"/>
      <c r="K3242" s="92"/>
    </row>
    <row r="3243" spans="1:11" ht="12.75" x14ac:dyDescent="0.2">
      <c r="A3243" s="14"/>
      <c r="B3243" s="14"/>
      <c r="C3243" s="14"/>
      <c r="D3243" s="16"/>
      <c r="E3243" s="16"/>
      <c r="F3243" s="14"/>
      <c r="G3243" s="14"/>
      <c r="H3243" s="14"/>
      <c r="I3243" s="15"/>
      <c r="J3243" s="77"/>
      <c r="K3243" s="92"/>
    </row>
    <row r="3244" spans="1:11" ht="12.75" x14ac:dyDescent="0.2">
      <c r="A3244" s="14"/>
      <c r="B3244" s="14"/>
      <c r="C3244" s="14"/>
      <c r="D3244" s="16"/>
      <c r="E3244" s="16"/>
      <c r="F3244" s="14"/>
      <c r="G3244" s="14"/>
      <c r="H3244" s="14"/>
      <c r="I3244" s="15"/>
      <c r="J3244" s="77"/>
      <c r="K3244" s="92"/>
    </row>
    <row r="3245" spans="1:11" ht="12.75" x14ac:dyDescent="0.2">
      <c r="A3245" s="14"/>
      <c r="B3245" s="14"/>
      <c r="C3245" s="14"/>
      <c r="D3245" s="16"/>
      <c r="E3245" s="16"/>
      <c r="F3245" s="14"/>
      <c r="G3245" s="14"/>
      <c r="H3245" s="14"/>
      <c r="I3245" s="15"/>
      <c r="J3245" s="77"/>
      <c r="K3245" s="92"/>
    </row>
    <row r="3246" spans="1:11" ht="12.75" x14ac:dyDescent="0.2">
      <c r="A3246" s="14"/>
      <c r="B3246" s="14"/>
      <c r="C3246" s="14"/>
      <c r="D3246" s="16"/>
      <c r="E3246" s="16"/>
      <c r="F3246" s="14"/>
      <c r="G3246" s="14"/>
      <c r="H3246" s="14"/>
      <c r="I3246" s="15"/>
      <c r="J3246" s="77"/>
      <c r="K3246" s="92"/>
    </row>
    <row r="3247" spans="1:11" ht="12.75" x14ac:dyDescent="0.2">
      <c r="A3247" s="14"/>
      <c r="B3247" s="14"/>
      <c r="C3247" s="14"/>
      <c r="D3247" s="16"/>
      <c r="E3247" s="16"/>
      <c r="F3247" s="14"/>
      <c r="G3247" s="14"/>
      <c r="H3247" s="14"/>
      <c r="I3247" s="15"/>
      <c r="J3247" s="77"/>
      <c r="K3247" s="92"/>
    </row>
    <row r="3248" spans="1:11" ht="12.75" x14ac:dyDescent="0.2">
      <c r="A3248" s="14"/>
      <c r="B3248" s="14"/>
      <c r="C3248" s="14"/>
      <c r="D3248" s="16"/>
      <c r="E3248" s="16"/>
      <c r="F3248" s="14"/>
      <c r="G3248" s="14"/>
      <c r="H3248" s="14"/>
      <c r="I3248" s="15"/>
      <c r="J3248" s="77"/>
      <c r="K3248" s="92"/>
    </row>
    <row r="3249" spans="1:11" ht="12.75" x14ac:dyDescent="0.2">
      <c r="A3249" s="14"/>
      <c r="B3249" s="14"/>
      <c r="C3249" s="14"/>
      <c r="D3249" s="16"/>
      <c r="E3249" s="16"/>
      <c r="F3249" s="14"/>
      <c r="G3249" s="14"/>
      <c r="H3249" s="14"/>
      <c r="I3249" s="15"/>
      <c r="J3249" s="77"/>
      <c r="K3249" s="92"/>
    </row>
    <row r="3250" spans="1:11" ht="12.75" x14ac:dyDescent="0.2">
      <c r="A3250" s="14"/>
      <c r="B3250" s="14"/>
      <c r="C3250" s="14"/>
      <c r="D3250" s="16"/>
      <c r="E3250" s="16"/>
      <c r="F3250" s="14"/>
      <c r="G3250" s="14"/>
      <c r="H3250" s="14"/>
      <c r="I3250" s="15"/>
      <c r="J3250" s="77"/>
      <c r="K3250" s="92"/>
    </row>
    <row r="3251" spans="1:11" ht="12.75" x14ac:dyDescent="0.2">
      <c r="A3251" s="14"/>
      <c r="B3251" s="14"/>
      <c r="C3251" s="14"/>
      <c r="D3251" s="16"/>
      <c r="E3251" s="16"/>
      <c r="F3251" s="14"/>
      <c r="G3251" s="14"/>
      <c r="H3251" s="14"/>
      <c r="I3251" s="15"/>
      <c r="J3251" s="77"/>
      <c r="K3251" s="92"/>
    </row>
    <row r="3252" spans="1:11" ht="12.75" x14ac:dyDescent="0.2">
      <c r="A3252" s="14"/>
      <c r="B3252" s="14"/>
      <c r="C3252" s="14"/>
      <c r="D3252" s="16"/>
      <c r="E3252" s="16"/>
      <c r="F3252" s="14"/>
      <c r="G3252" s="14"/>
      <c r="H3252" s="14"/>
      <c r="I3252" s="15"/>
      <c r="J3252" s="77"/>
      <c r="K3252" s="92"/>
    </row>
    <row r="3253" spans="1:11" ht="12.75" x14ac:dyDescent="0.2">
      <c r="A3253" s="14"/>
      <c r="B3253" s="14"/>
      <c r="C3253" s="14"/>
      <c r="D3253" s="16"/>
      <c r="E3253" s="16"/>
      <c r="F3253" s="14"/>
      <c r="G3253" s="14"/>
      <c r="H3253" s="14"/>
      <c r="I3253" s="15"/>
      <c r="J3253" s="77"/>
      <c r="K3253" s="92"/>
    </row>
    <row r="3254" spans="1:11" ht="12.75" x14ac:dyDescent="0.2">
      <c r="A3254" s="14"/>
      <c r="B3254" s="14"/>
      <c r="C3254" s="14"/>
      <c r="D3254" s="16"/>
      <c r="E3254" s="16"/>
      <c r="F3254" s="14"/>
      <c r="G3254" s="14"/>
      <c r="H3254" s="14"/>
      <c r="I3254" s="15"/>
      <c r="J3254" s="77"/>
      <c r="K3254" s="92"/>
    </row>
    <row r="3255" spans="1:11" ht="12.75" x14ac:dyDescent="0.2">
      <c r="A3255" s="14"/>
      <c r="B3255" s="14"/>
      <c r="C3255" s="14"/>
      <c r="D3255" s="16"/>
      <c r="E3255" s="16"/>
      <c r="F3255" s="14"/>
      <c r="G3255" s="14"/>
      <c r="H3255" s="14"/>
      <c r="I3255" s="15"/>
      <c r="J3255" s="77"/>
      <c r="K3255" s="92"/>
    </row>
    <row r="3256" spans="1:11" ht="12.75" x14ac:dyDescent="0.2">
      <c r="A3256" s="14"/>
      <c r="B3256" s="14"/>
      <c r="C3256" s="14"/>
      <c r="D3256" s="16"/>
      <c r="E3256" s="16"/>
      <c r="F3256" s="14"/>
      <c r="G3256" s="14"/>
      <c r="H3256" s="14"/>
      <c r="I3256" s="15"/>
      <c r="J3256" s="77"/>
      <c r="K3256" s="92"/>
    </row>
    <row r="3257" spans="1:11" ht="12.75" x14ac:dyDescent="0.2">
      <c r="A3257" s="14"/>
      <c r="B3257" s="14"/>
      <c r="C3257" s="14"/>
      <c r="D3257" s="16"/>
      <c r="E3257" s="16"/>
      <c r="F3257" s="14"/>
      <c r="G3257" s="14"/>
      <c r="H3257" s="14"/>
      <c r="I3257" s="15"/>
      <c r="J3257" s="77"/>
      <c r="K3257" s="92"/>
    </row>
    <row r="3258" spans="1:11" ht="12.75" x14ac:dyDescent="0.2">
      <c r="A3258" s="14"/>
      <c r="B3258" s="14"/>
      <c r="C3258" s="14"/>
      <c r="D3258" s="16"/>
      <c r="E3258" s="16"/>
      <c r="F3258" s="14"/>
      <c r="G3258" s="14"/>
      <c r="H3258" s="14"/>
      <c r="I3258" s="15"/>
      <c r="J3258" s="77"/>
      <c r="K3258" s="92"/>
    </row>
    <row r="3259" spans="1:11" ht="12.75" x14ac:dyDescent="0.2">
      <c r="A3259" s="14"/>
      <c r="B3259" s="14"/>
      <c r="C3259" s="14"/>
      <c r="D3259" s="16"/>
      <c r="E3259" s="16"/>
      <c r="F3259" s="14"/>
      <c r="G3259" s="14"/>
      <c r="H3259" s="14"/>
      <c r="I3259" s="15"/>
      <c r="J3259" s="77"/>
      <c r="K3259" s="92"/>
    </row>
    <row r="3260" spans="1:11" ht="12.75" x14ac:dyDescent="0.2">
      <c r="A3260" s="14"/>
      <c r="B3260" s="14"/>
      <c r="C3260" s="14"/>
      <c r="D3260" s="16"/>
      <c r="E3260" s="16"/>
      <c r="F3260" s="14"/>
      <c r="G3260" s="14"/>
      <c r="H3260" s="14"/>
      <c r="I3260" s="15"/>
      <c r="J3260" s="77"/>
      <c r="K3260" s="92"/>
    </row>
    <row r="3261" spans="1:11" ht="12.75" x14ac:dyDescent="0.2">
      <c r="A3261" s="14"/>
      <c r="B3261" s="14"/>
      <c r="C3261" s="14"/>
      <c r="D3261" s="16"/>
      <c r="E3261" s="16"/>
      <c r="F3261" s="14"/>
      <c r="G3261" s="14"/>
      <c r="H3261" s="14"/>
      <c r="I3261" s="15"/>
      <c r="J3261" s="77"/>
      <c r="K3261" s="92"/>
    </row>
    <row r="3262" spans="1:11" ht="12.75" x14ac:dyDescent="0.2">
      <c r="A3262" s="14"/>
      <c r="B3262" s="14"/>
      <c r="C3262" s="14"/>
      <c r="D3262" s="16"/>
      <c r="E3262" s="16"/>
      <c r="F3262" s="14"/>
      <c r="G3262" s="14"/>
      <c r="H3262" s="14"/>
      <c r="I3262" s="15"/>
      <c r="J3262" s="77"/>
      <c r="K3262" s="92"/>
    </row>
    <row r="3263" spans="1:11" ht="12.75" x14ac:dyDescent="0.2">
      <c r="A3263" s="14"/>
      <c r="B3263" s="14"/>
      <c r="C3263" s="14"/>
      <c r="D3263" s="16"/>
      <c r="E3263" s="16"/>
      <c r="F3263" s="14"/>
      <c r="G3263" s="14"/>
      <c r="H3263" s="14"/>
      <c r="I3263" s="15"/>
      <c r="J3263" s="77"/>
      <c r="K3263" s="92"/>
    </row>
    <row r="3264" spans="1:11" ht="12.75" x14ac:dyDescent="0.2">
      <c r="A3264" s="14"/>
      <c r="B3264" s="14"/>
      <c r="C3264" s="14"/>
      <c r="D3264" s="16"/>
      <c r="E3264" s="16"/>
      <c r="F3264" s="14"/>
      <c r="G3264" s="14"/>
      <c r="H3264" s="14"/>
      <c r="I3264" s="15"/>
      <c r="J3264" s="77"/>
      <c r="K3264" s="92"/>
    </row>
    <row r="3265" spans="1:11" ht="12.75" x14ac:dyDescent="0.2">
      <c r="A3265" s="14"/>
      <c r="B3265" s="14"/>
      <c r="C3265" s="14"/>
      <c r="D3265" s="16"/>
      <c r="E3265" s="16"/>
      <c r="F3265" s="14"/>
      <c r="G3265" s="14"/>
      <c r="H3265" s="14"/>
      <c r="I3265" s="15"/>
      <c r="J3265" s="77"/>
      <c r="K3265" s="92"/>
    </row>
    <row r="3266" spans="1:11" ht="12.75" x14ac:dyDescent="0.2">
      <c r="A3266" s="14"/>
      <c r="B3266" s="14"/>
      <c r="C3266" s="14"/>
      <c r="D3266" s="16"/>
      <c r="E3266" s="16"/>
      <c r="F3266" s="14"/>
      <c r="G3266" s="14"/>
      <c r="H3266" s="14"/>
      <c r="I3266" s="15"/>
      <c r="J3266" s="77"/>
      <c r="K3266" s="92"/>
    </row>
    <row r="3267" spans="1:11" ht="12.75" x14ac:dyDescent="0.2">
      <c r="A3267" s="14"/>
      <c r="B3267" s="14"/>
      <c r="C3267" s="14"/>
      <c r="D3267" s="16"/>
      <c r="E3267" s="16"/>
      <c r="F3267" s="14"/>
      <c r="G3267" s="14"/>
      <c r="H3267" s="14"/>
      <c r="I3267" s="15"/>
      <c r="J3267" s="77"/>
      <c r="K3267" s="92"/>
    </row>
    <row r="3268" spans="1:11" ht="12.75" x14ac:dyDescent="0.2">
      <c r="A3268" s="14"/>
      <c r="B3268" s="14"/>
      <c r="C3268" s="14"/>
      <c r="D3268" s="16"/>
      <c r="E3268" s="16"/>
      <c r="F3268" s="14"/>
      <c r="G3268" s="14"/>
      <c r="H3268" s="14"/>
      <c r="I3268" s="15"/>
      <c r="J3268" s="77"/>
      <c r="K3268" s="92"/>
    </row>
    <row r="3269" spans="1:11" ht="12.75" x14ac:dyDescent="0.2">
      <c r="A3269" s="14"/>
      <c r="B3269" s="14"/>
      <c r="C3269" s="14"/>
      <c r="D3269" s="16"/>
      <c r="E3269" s="16"/>
      <c r="F3269" s="14"/>
      <c r="G3269" s="14"/>
      <c r="H3269" s="14"/>
      <c r="I3269" s="15"/>
      <c r="J3269" s="77"/>
      <c r="K3269" s="92"/>
    </row>
    <row r="3270" spans="1:11" ht="12.75" x14ac:dyDescent="0.2">
      <c r="A3270" s="14"/>
      <c r="B3270" s="14"/>
      <c r="C3270" s="14"/>
      <c r="D3270" s="16"/>
      <c r="E3270" s="16"/>
      <c r="F3270" s="14"/>
      <c r="G3270" s="14"/>
      <c r="H3270" s="14"/>
      <c r="I3270" s="15"/>
      <c r="J3270" s="77"/>
      <c r="K3270" s="92"/>
    </row>
    <row r="3271" spans="1:11" ht="12.75" x14ac:dyDescent="0.2">
      <c r="A3271" s="14"/>
      <c r="B3271" s="14"/>
      <c r="C3271" s="14"/>
      <c r="D3271" s="16"/>
      <c r="E3271" s="16"/>
      <c r="F3271" s="14"/>
      <c r="G3271" s="14"/>
      <c r="H3271" s="14"/>
      <c r="I3271" s="15"/>
      <c r="J3271" s="77"/>
      <c r="K3271" s="92"/>
    </row>
    <row r="3272" spans="1:11" ht="12.75" x14ac:dyDescent="0.2">
      <c r="A3272" s="14"/>
      <c r="B3272" s="14"/>
      <c r="C3272" s="14"/>
      <c r="D3272" s="16"/>
      <c r="E3272" s="16"/>
      <c r="F3272" s="14"/>
      <c r="G3272" s="14"/>
      <c r="H3272" s="14"/>
      <c r="I3272" s="15"/>
      <c r="J3272" s="77"/>
      <c r="K3272" s="92"/>
    </row>
    <row r="3273" spans="1:11" ht="12.75" x14ac:dyDescent="0.2">
      <c r="A3273" s="14"/>
      <c r="B3273" s="14"/>
      <c r="C3273" s="14"/>
      <c r="D3273" s="16"/>
      <c r="E3273" s="16"/>
      <c r="F3273" s="14"/>
      <c r="G3273" s="14"/>
      <c r="H3273" s="14"/>
      <c r="I3273" s="15"/>
      <c r="J3273" s="77"/>
      <c r="K3273" s="92"/>
    </row>
    <row r="3274" spans="1:11" ht="12.75" x14ac:dyDescent="0.2">
      <c r="A3274" s="14"/>
      <c r="B3274" s="14"/>
      <c r="C3274" s="14"/>
      <c r="D3274" s="16"/>
      <c r="E3274" s="16"/>
      <c r="F3274" s="14"/>
      <c r="G3274" s="14"/>
      <c r="H3274" s="14"/>
      <c r="I3274" s="15"/>
      <c r="J3274" s="77"/>
      <c r="K3274" s="92"/>
    </row>
    <row r="3275" spans="1:11" ht="12.75" x14ac:dyDescent="0.2">
      <c r="A3275" s="14"/>
      <c r="B3275" s="14"/>
      <c r="C3275" s="14"/>
      <c r="D3275" s="16"/>
      <c r="E3275" s="16"/>
      <c r="F3275" s="14"/>
      <c r="G3275" s="14"/>
      <c r="H3275" s="14"/>
      <c r="I3275" s="15"/>
      <c r="J3275" s="77"/>
      <c r="K3275" s="92"/>
    </row>
    <row r="3276" spans="1:11" ht="12.75" x14ac:dyDescent="0.2">
      <c r="A3276" s="14"/>
      <c r="B3276" s="14"/>
      <c r="C3276" s="14"/>
      <c r="D3276" s="16"/>
      <c r="E3276" s="16"/>
      <c r="F3276" s="14"/>
      <c r="G3276" s="14"/>
      <c r="H3276" s="14"/>
      <c r="I3276" s="15"/>
      <c r="J3276" s="77"/>
      <c r="K3276" s="92"/>
    </row>
    <row r="3277" spans="1:11" ht="12.75" x14ac:dyDescent="0.2">
      <c r="A3277" s="14"/>
      <c r="B3277" s="14"/>
      <c r="C3277" s="14"/>
      <c r="D3277" s="16"/>
      <c r="E3277" s="16"/>
      <c r="F3277" s="14"/>
      <c r="G3277" s="14"/>
      <c r="H3277" s="14"/>
      <c r="I3277" s="15"/>
      <c r="J3277" s="77"/>
      <c r="K3277" s="92"/>
    </row>
    <row r="3278" spans="1:11" ht="12.75" x14ac:dyDescent="0.2">
      <c r="A3278" s="14"/>
      <c r="B3278" s="14"/>
      <c r="C3278" s="14"/>
      <c r="D3278" s="16"/>
      <c r="E3278" s="16"/>
      <c r="F3278" s="14"/>
      <c r="G3278" s="14"/>
      <c r="H3278" s="14"/>
      <c r="I3278" s="15"/>
      <c r="J3278" s="77"/>
      <c r="K3278" s="92"/>
    </row>
    <row r="3279" spans="1:11" ht="12.75" x14ac:dyDescent="0.2">
      <c r="A3279" s="14"/>
      <c r="B3279" s="14"/>
      <c r="C3279" s="14"/>
      <c r="D3279" s="16"/>
      <c r="E3279" s="16"/>
      <c r="F3279" s="14"/>
      <c r="G3279" s="14"/>
      <c r="H3279" s="14"/>
      <c r="I3279" s="15"/>
      <c r="J3279" s="77"/>
      <c r="K3279" s="92"/>
    </row>
    <row r="3280" spans="1:11" ht="12.75" x14ac:dyDescent="0.2">
      <c r="A3280" s="14"/>
      <c r="B3280" s="14"/>
      <c r="C3280" s="14"/>
      <c r="D3280" s="16"/>
      <c r="E3280" s="16"/>
      <c r="F3280" s="14"/>
      <c r="G3280" s="14"/>
      <c r="H3280" s="14"/>
      <c r="I3280" s="15"/>
      <c r="J3280" s="77"/>
      <c r="K3280" s="92"/>
    </row>
    <row r="3281" spans="1:11" ht="12.75" x14ac:dyDescent="0.2">
      <c r="A3281" s="14"/>
      <c r="B3281" s="14"/>
      <c r="C3281" s="14"/>
      <c r="D3281" s="16"/>
      <c r="E3281" s="16"/>
      <c r="F3281" s="14"/>
      <c r="G3281" s="14"/>
      <c r="H3281" s="14"/>
      <c r="I3281" s="15"/>
      <c r="J3281" s="77"/>
      <c r="K3281" s="92"/>
    </row>
    <row r="3282" spans="1:11" ht="12.75" x14ac:dyDescent="0.2">
      <c r="A3282" s="14"/>
      <c r="B3282" s="14"/>
      <c r="C3282" s="14"/>
      <c r="D3282" s="16"/>
      <c r="E3282" s="16"/>
      <c r="F3282" s="14"/>
      <c r="G3282" s="14"/>
      <c r="H3282" s="14"/>
      <c r="I3282" s="15"/>
      <c r="J3282" s="77"/>
      <c r="K3282" s="92"/>
    </row>
    <row r="3283" spans="1:11" ht="12.75" x14ac:dyDescent="0.2">
      <c r="A3283" s="14"/>
      <c r="B3283" s="14"/>
      <c r="C3283" s="14"/>
      <c r="D3283" s="16"/>
      <c r="E3283" s="16"/>
      <c r="F3283" s="14"/>
      <c r="G3283" s="14"/>
      <c r="H3283" s="14"/>
      <c r="I3283" s="15"/>
      <c r="J3283" s="77"/>
      <c r="K3283" s="92"/>
    </row>
    <row r="3284" spans="1:11" ht="12.75" x14ac:dyDescent="0.2">
      <c r="A3284" s="14"/>
      <c r="B3284" s="14"/>
      <c r="C3284" s="14"/>
      <c r="D3284" s="16"/>
      <c r="E3284" s="16"/>
      <c r="F3284" s="14"/>
      <c r="G3284" s="14"/>
      <c r="H3284" s="14"/>
      <c r="I3284" s="15"/>
      <c r="J3284" s="77"/>
      <c r="K3284" s="92"/>
    </row>
    <row r="3285" spans="1:11" ht="12.75" x14ac:dyDescent="0.2">
      <c r="A3285" s="14"/>
      <c r="B3285" s="14"/>
      <c r="C3285" s="14"/>
      <c r="D3285" s="16"/>
      <c r="E3285" s="16"/>
      <c r="F3285" s="14"/>
      <c r="G3285" s="14"/>
      <c r="H3285" s="14"/>
      <c r="I3285" s="15"/>
      <c r="J3285" s="77"/>
      <c r="K3285" s="92"/>
    </row>
    <row r="3286" spans="1:11" ht="12.75" x14ac:dyDescent="0.2">
      <c r="A3286" s="14"/>
      <c r="B3286" s="14"/>
      <c r="C3286" s="14"/>
      <c r="D3286" s="16"/>
      <c r="E3286" s="16"/>
      <c r="F3286" s="14"/>
      <c r="G3286" s="14"/>
      <c r="H3286" s="14"/>
      <c r="I3286" s="15"/>
      <c r="J3286" s="77"/>
      <c r="K3286" s="92"/>
    </row>
    <row r="3287" spans="1:11" ht="12.75" x14ac:dyDescent="0.2">
      <c r="A3287" s="14"/>
      <c r="B3287" s="14"/>
      <c r="C3287" s="14"/>
      <c r="D3287" s="16"/>
      <c r="E3287" s="16"/>
      <c r="F3287" s="14"/>
      <c r="G3287" s="14"/>
      <c r="H3287" s="14"/>
      <c r="I3287" s="15"/>
      <c r="J3287" s="77"/>
      <c r="K3287" s="92"/>
    </row>
    <row r="3288" spans="1:11" ht="12.75" x14ac:dyDescent="0.2">
      <c r="A3288" s="14"/>
      <c r="B3288" s="14"/>
      <c r="C3288" s="14"/>
      <c r="D3288" s="16"/>
      <c r="E3288" s="16"/>
      <c r="F3288" s="14"/>
      <c r="G3288" s="14"/>
      <c r="H3288" s="14"/>
      <c r="I3288" s="15"/>
      <c r="J3288" s="77"/>
      <c r="K3288" s="92"/>
    </row>
    <row r="3289" spans="1:11" ht="12.75" x14ac:dyDescent="0.2">
      <c r="A3289" s="14"/>
      <c r="B3289" s="14"/>
      <c r="C3289" s="14"/>
      <c r="D3289" s="16"/>
      <c r="E3289" s="16"/>
      <c r="F3289" s="14"/>
      <c r="G3289" s="14"/>
      <c r="H3289" s="14"/>
      <c r="I3289" s="15"/>
      <c r="J3289" s="77"/>
      <c r="K3289" s="92"/>
    </row>
    <row r="3290" spans="1:11" ht="12.75" x14ac:dyDescent="0.2">
      <c r="A3290" s="14"/>
      <c r="B3290" s="14"/>
      <c r="C3290" s="14"/>
      <c r="D3290" s="16"/>
      <c r="E3290" s="16"/>
      <c r="F3290" s="14"/>
      <c r="G3290" s="14"/>
      <c r="H3290" s="14"/>
      <c r="I3290" s="15"/>
      <c r="J3290" s="77"/>
      <c r="K3290" s="92"/>
    </row>
    <row r="3291" spans="1:11" ht="12.75" x14ac:dyDescent="0.2">
      <c r="A3291" s="14"/>
      <c r="B3291" s="14"/>
      <c r="C3291" s="14"/>
      <c r="D3291" s="16"/>
      <c r="E3291" s="16"/>
      <c r="F3291" s="14"/>
      <c r="G3291" s="14"/>
      <c r="H3291" s="14"/>
      <c r="I3291" s="15"/>
      <c r="J3291" s="77"/>
      <c r="K3291" s="92"/>
    </row>
    <row r="3292" spans="1:11" ht="12.75" x14ac:dyDescent="0.2">
      <c r="A3292" s="14"/>
      <c r="B3292" s="14"/>
      <c r="C3292" s="14"/>
      <c r="D3292" s="16"/>
      <c r="E3292" s="16"/>
      <c r="F3292" s="14"/>
      <c r="G3292" s="14"/>
      <c r="H3292" s="14"/>
      <c r="I3292" s="15"/>
      <c r="J3292" s="77"/>
      <c r="K3292" s="92"/>
    </row>
    <row r="3293" spans="1:11" ht="12.75" x14ac:dyDescent="0.2">
      <c r="A3293" s="14"/>
      <c r="B3293" s="14"/>
      <c r="C3293" s="14"/>
      <c r="D3293" s="16"/>
      <c r="E3293" s="16"/>
      <c r="F3293" s="14"/>
      <c r="G3293" s="14"/>
      <c r="H3293" s="14"/>
      <c r="I3293" s="15"/>
      <c r="J3293" s="77"/>
      <c r="K3293" s="92"/>
    </row>
    <row r="3294" spans="1:11" ht="12.75" x14ac:dyDescent="0.2">
      <c r="A3294" s="14"/>
      <c r="B3294" s="14"/>
      <c r="C3294" s="14"/>
      <c r="D3294" s="16"/>
      <c r="E3294" s="16"/>
      <c r="F3294" s="14"/>
      <c r="G3294" s="14"/>
      <c r="H3294" s="14"/>
      <c r="I3294" s="15"/>
      <c r="J3294" s="77"/>
      <c r="K3294" s="92"/>
    </row>
    <row r="3295" spans="1:11" ht="12.75" x14ac:dyDescent="0.2">
      <c r="A3295" s="14"/>
      <c r="B3295" s="14"/>
      <c r="C3295" s="14"/>
      <c r="D3295" s="16"/>
      <c r="E3295" s="16"/>
      <c r="F3295" s="14"/>
      <c r="G3295" s="14"/>
      <c r="H3295" s="14"/>
      <c r="I3295" s="15"/>
      <c r="J3295" s="77"/>
      <c r="K3295" s="92"/>
    </row>
    <row r="3296" spans="1:11" ht="12.75" x14ac:dyDescent="0.2">
      <c r="A3296" s="14"/>
      <c r="B3296" s="14"/>
      <c r="C3296" s="14"/>
      <c r="D3296" s="16"/>
      <c r="E3296" s="16"/>
      <c r="F3296" s="14"/>
      <c r="G3296" s="14"/>
      <c r="H3296" s="14"/>
      <c r="I3296" s="15"/>
      <c r="J3296" s="77"/>
      <c r="K3296" s="92"/>
    </row>
    <row r="3297" spans="1:11" ht="12.75" x14ac:dyDescent="0.2">
      <c r="A3297" s="14"/>
      <c r="B3297" s="14"/>
      <c r="C3297" s="14"/>
      <c r="D3297" s="16"/>
      <c r="E3297" s="16"/>
      <c r="F3297" s="14"/>
      <c r="G3297" s="14"/>
      <c r="H3297" s="14"/>
      <c r="I3297" s="15"/>
      <c r="J3297" s="77"/>
      <c r="K3297" s="92"/>
    </row>
    <row r="3298" spans="1:11" ht="12.75" x14ac:dyDescent="0.2">
      <c r="A3298" s="14"/>
      <c r="B3298" s="14"/>
      <c r="C3298" s="14"/>
      <c r="D3298" s="16"/>
      <c r="E3298" s="16"/>
      <c r="F3298" s="14"/>
      <c r="G3298" s="14"/>
      <c r="H3298" s="14"/>
      <c r="I3298" s="15"/>
      <c r="J3298" s="77"/>
      <c r="K3298" s="92"/>
    </row>
    <row r="3299" spans="1:11" ht="12.75" x14ac:dyDescent="0.2">
      <c r="A3299" s="14"/>
      <c r="B3299" s="14"/>
      <c r="C3299" s="14"/>
      <c r="D3299" s="16"/>
      <c r="E3299" s="16"/>
      <c r="F3299" s="14"/>
      <c r="G3299" s="14"/>
      <c r="H3299" s="14"/>
      <c r="I3299" s="15"/>
      <c r="J3299" s="77"/>
      <c r="K3299" s="92"/>
    </row>
    <row r="3300" spans="1:11" ht="12.75" x14ac:dyDescent="0.2">
      <c r="A3300" s="14"/>
      <c r="B3300" s="14"/>
      <c r="C3300" s="14"/>
      <c r="D3300" s="16"/>
      <c r="E3300" s="16"/>
      <c r="F3300" s="14"/>
      <c r="G3300" s="14"/>
      <c r="H3300" s="14"/>
      <c r="I3300" s="15"/>
      <c r="J3300" s="77"/>
      <c r="K3300" s="92"/>
    </row>
    <row r="3301" spans="1:11" ht="12.75" x14ac:dyDescent="0.2">
      <c r="A3301" s="14"/>
      <c r="B3301" s="14"/>
      <c r="C3301" s="14"/>
      <c r="D3301" s="16"/>
      <c r="E3301" s="16"/>
      <c r="F3301" s="14"/>
      <c r="G3301" s="14"/>
      <c r="H3301" s="14"/>
      <c r="I3301" s="15"/>
      <c r="J3301" s="77"/>
      <c r="K3301" s="92"/>
    </row>
    <row r="3302" spans="1:11" ht="12.75" x14ac:dyDescent="0.2">
      <c r="A3302" s="14"/>
      <c r="B3302" s="14"/>
      <c r="C3302" s="14"/>
      <c r="D3302" s="16"/>
      <c r="E3302" s="16"/>
      <c r="F3302" s="14"/>
      <c r="G3302" s="14"/>
      <c r="H3302" s="14"/>
      <c r="I3302" s="15"/>
      <c r="J3302" s="77"/>
      <c r="K3302" s="92"/>
    </row>
    <row r="3303" spans="1:11" ht="12.75" x14ac:dyDescent="0.2">
      <c r="A3303" s="14"/>
      <c r="B3303" s="14"/>
      <c r="C3303" s="14"/>
      <c r="D3303" s="16"/>
      <c r="E3303" s="16"/>
      <c r="F3303" s="14"/>
      <c r="G3303" s="14"/>
      <c r="H3303" s="14"/>
      <c r="I3303" s="15"/>
      <c r="J3303" s="77"/>
      <c r="K3303" s="92"/>
    </row>
    <row r="3304" spans="1:11" ht="12.75" x14ac:dyDescent="0.2">
      <c r="A3304" s="14"/>
      <c r="B3304" s="14"/>
      <c r="C3304" s="14"/>
      <c r="D3304" s="16"/>
      <c r="E3304" s="16"/>
      <c r="F3304" s="14"/>
      <c r="G3304" s="14"/>
      <c r="H3304" s="14"/>
      <c r="I3304" s="15"/>
      <c r="J3304" s="77"/>
      <c r="K3304" s="92"/>
    </row>
    <row r="3305" spans="1:11" ht="12.75" x14ac:dyDescent="0.2">
      <c r="A3305" s="14"/>
      <c r="B3305" s="14"/>
      <c r="C3305" s="14"/>
      <c r="D3305" s="16"/>
      <c r="E3305" s="16"/>
      <c r="F3305" s="14"/>
      <c r="G3305" s="14"/>
      <c r="H3305" s="14"/>
      <c r="I3305" s="15"/>
      <c r="J3305" s="77"/>
      <c r="K3305" s="92"/>
    </row>
    <row r="3306" spans="1:11" ht="12.75" x14ac:dyDescent="0.2">
      <c r="A3306" s="14"/>
      <c r="B3306" s="14"/>
      <c r="C3306" s="14"/>
      <c r="D3306" s="16"/>
      <c r="E3306" s="16"/>
      <c r="F3306" s="14"/>
      <c r="G3306" s="14"/>
      <c r="H3306" s="14"/>
      <c r="I3306" s="15"/>
      <c r="J3306" s="77"/>
      <c r="K3306" s="92"/>
    </row>
    <row r="3307" spans="1:11" ht="12.75" x14ac:dyDescent="0.2">
      <c r="A3307" s="14"/>
      <c r="B3307" s="14"/>
      <c r="C3307" s="14"/>
      <c r="D3307" s="16"/>
      <c r="E3307" s="16"/>
      <c r="F3307" s="14"/>
      <c r="G3307" s="14"/>
      <c r="H3307" s="14"/>
      <c r="I3307" s="15"/>
      <c r="J3307" s="77"/>
      <c r="K3307" s="92"/>
    </row>
    <row r="3308" spans="1:11" ht="12.75" x14ac:dyDescent="0.2">
      <c r="A3308" s="14"/>
      <c r="B3308" s="14"/>
      <c r="C3308" s="14"/>
      <c r="D3308" s="16"/>
      <c r="E3308" s="16"/>
      <c r="F3308" s="14"/>
      <c r="G3308" s="14"/>
      <c r="H3308" s="14"/>
      <c r="I3308" s="15"/>
      <c r="J3308" s="77"/>
      <c r="K3308" s="92"/>
    </row>
    <row r="3309" spans="1:11" ht="12.75" x14ac:dyDescent="0.2">
      <c r="A3309" s="14"/>
      <c r="B3309" s="14"/>
      <c r="C3309" s="14"/>
      <c r="D3309" s="16"/>
      <c r="E3309" s="16"/>
      <c r="F3309" s="14"/>
      <c r="G3309" s="14"/>
      <c r="H3309" s="14"/>
      <c r="I3309" s="15"/>
      <c r="J3309" s="77"/>
      <c r="K3309" s="92"/>
    </row>
    <row r="3310" spans="1:11" ht="12.75" x14ac:dyDescent="0.2">
      <c r="A3310" s="14"/>
      <c r="B3310" s="14"/>
      <c r="C3310" s="14"/>
      <c r="D3310" s="16"/>
      <c r="E3310" s="16"/>
      <c r="F3310" s="14"/>
      <c r="G3310" s="14"/>
      <c r="H3310" s="14"/>
      <c r="I3310" s="15"/>
      <c r="J3310" s="77"/>
      <c r="K3310" s="92"/>
    </row>
    <row r="3311" spans="1:11" ht="12.75" x14ac:dyDescent="0.2">
      <c r="A3311" s="14"/>
      <c r="B3311" s="14"/>
      <c r="C3311" s="14"/>
      <c r="D3311" s="16"/>
      <c r="E3311" s="16"/>
      <c r="F3311" s="14"/>
      <c r="G3311" s="14"/>
      <c r="H3311" s="14"/>
      <c r="I3311" s="15"/>
      <c r="J3311" s="77"/>
      <c r="K3311" s="92"/>
    </row>
    <row r="3312" spans="1:11" ht="12.75" x14ac:dyDescent="0.2">
      <c r="A3312" s="14"/>
      <c r="B3312" s="14"/>
      <c r="C3312" s="14"/>
      <c r="D3312" s="16"/>
      <c r="E3312" s="16"/>
      <c r="F3312" s="14"/>
      <c r="G3312" s="14"/>
      <c r="H3312" s="14"/>
      <c r="I3312" s="15"/>
      <c r="J3312" s="77"/>
      <c r="K3312" s="92"/>
    </row>
    <row r="3313" spans="1:11" ht="12.75" x14ac:dyDescent="0.2">
      <c r="A3313" s="14"/>
      <c r="B3313" s="14"/>
      <c r="C3313" s="14"/>
      <c r="D3313" s="16"/>
      <c r="E3313" s="16"/>
      <c r="F3313" s="14"/>
      <c r="G3313" s="14"/>
      <c r="H3313" s="14"/>
      <c r="I3313" s="15"/>
      <c r="J3313" s="77"/>
      <c r="K3313" s="92"/>
    </row>
    <row r="3314" spans="1:11" ht="12.75" x14ac:dyDescent="0.2">
      <c r="A3314" s="14"/>
      <c r="B3314" s="14"/>
      <c r="C3314" s="14"/>
      <c r="D3314" s="16"/>
      <c r="E3314" s="16"/>
      <c r="F3314" s="14"/>
      <c r="G3314" s="14"/>
      <c r="H3314" s="14"/>
      <c r="I3314" s="15"/>
      <c r="J3314" s="77"/>
      <c r="K3314" s="92"/>
    </row>
    <row r="3315" spans="1:11" ht="12.75" x14ac:dyDescent="0.2">
      <c r="A3315" s="14"/>
      <c r="B3315" s="14"/>
      <c r="C3315" s="14"/>
      <c r="D3315" s="16"/>
      <c r="E3315" s="16"/>
      <c r="F3315" s="14"/>
      <c r="G3315" s="14"/>
      <c r="H3315" s="14"/>
      <c r="I3315" s="15"/>
      <c r="J3315" s="77"/>
      <c r="K3315" s="92"/>
    </row>
    <row r="3316" spans="1:11" ht="12.75" x14ac:dyDescent="0.2">
      <c r="A3316" s="14"/>
      <c r="B3316" s="14"/>
      <c r="C3316" s="14"/>
      <c r="D3316" s="16"/>
      <c r="E3316" s="16"/>
      <c r="F3316" s="14"/>
      <c r="G3316" s="14"/>
      <c r="H3316" s="14"/>
      <c r="I3316" s="15"/>
      <c r="J3316" s="77"/>
      <c r="K3316" s="92"/>
    </row>
    <row r="3317" spans="1:11" ht="12.75" x14ac:dyDescent="0.2">
      <c r="A3317" s="14"/>
      <c r="B3317" s="14"/>
      <c r="C3317" s="14"/>
      <c r="D3317" s="16"/>
      <c r="E3317" s="16"/>
      <c r="F3317" s="14"/>
      <c r="G3317" s="14"/>
      <c r="H3317" s="14"/>
      <c r="I3317" s="15"/>
      <c r="J3317" s="77"/>
      <c r="K3317" s="92"/>
    </row>
    <row r="3318" spans="1:11" ht="12.75" x14ac:dyDescent="0.2">
      <c r="A3318" s="14"/>
      <c r="B3318" s="14"/>
      <c r="C3318" s="14"/>
      <c r="D3318" s="16"/>
      <c r="E3318" s="16"/>
      <c r="F3318" s="14"/>
      <c r="G3318" s="14"/>
      <c r="H3318" s="14"/>
      <c r="I3318" s="15"/>
      <c r="J3318" s="77"/>
      <c r="K3318" s="92"/>
    </row>
    <row r="3319" spans="1:11" ht="12.75" x14ac:dyDescent="0.2">
      <c r="A3319" s="14"/>
      <c r="B3319" s="14"/>
      <c r="C3319" s="14"/>
      <c r="D3319" s="16"/>
      <c r="E3319" s="16"/>
      <c r="F3319" s="14"/>
      <c r="G3319" s="14"/>
      <c r="H3319" s="14"/>
      <c r="I3319" s="15"/>
      <c r="J3319" s="77"/>
      <c r="K3319" s="92"/>
    </row>
    <row r="3320" spans="1:11" ht="12.75" x14ac:dyDescent="0.2">
      <c r="A3320" s="14"/>
      <c r="B3320" s="14"/>
      <c r="C3320" s="14"/>
      <c r="D3320" s="16"/>
      <c r="E3320" s="16"/>
      <c r="F3320" s="14"/>
      <c r="G3320" s="14"/>
      <c r="H3320" s="14"/>
      <c r="I3320" s="15"/>
      <c r="J3320" s="77"/>
      <c r="K3320" s="92"/>
    </row>
    <row r="3321" spans="1:11" ht="12.75" x14ac:dyDescent="0.2">
      <c r="A3321" s="14"/>
      <c r="B3321" s="14"/>
      <c r="C3321" s="14"/>
      <c r="D3321" s="16"/>
      <c r="E3321" s="16"/>
      <c r="F3321" s="14"/>
      <c r="G3321" s="14"/>
      <c r="H3321" s="14"/>
      <c r="I3321" s="15"/>
      <c r="J3321" s="77"/>
      <c r="K3321" s="92"/>
    </row>
    <row r="3322" spans="1:11" ht="12.75" x14ac:dyDescent="0.2">
      <c r="A3322" s="14"/>
      <c r="B3322" s="14"/>
      <c r="C3322" s="14"/>
      <c r="D3322" s="16"/>
      <c r="E3322" s="16"/>
      <c r="F3322" s="14"/>
      <c r="G3322" s="14"/>
      <c r="H3322" s="14"/>
      <c r="I3322" s="15"/>
      <c r="J3322" s="77"/>
      <c r="K3322" s="92"/>
    </row>
    <row r="3323" spans="1:11" ht="12.75" x14ac:dyDescent="0.2">
      <c r="A3323" s="14"/>
      <c r="B3323" s="14"/>
      <c r="C3323" s="14"/>
      <c r="D3323" s="16"/>
      <c r="E3323" s="16"/>
      <c r="F3323" s="14"/>
      <c r="G3323" s="14"/>
      <c r="H3323" s="14"/>
      <c r="I3323" s="15"/>
      <c r="J3323" s="77"/>
      <c r="K3323" s="92"/>
    </row>
    <row r="3324" spans="1:11" ht="12.75" x14ac:dyDescent="0.2">
      <c r="A3324" s="14"/>
      <c r="B3324" s="14"/>
      <c r="C3324" s="14"/>
      <c r="D3324" s="16"/>
      <c r="E3324" s="16"/>
      <c r="F3324" s="14"/>
      <c r="G3324" s="14"/>
      <c r="H3324" s="14"/>
      <c r="I3324" s="15"/>
      <c r="J3324" s="77"/>
      <c r="K3324" s="92"/>
    </row>
    <row r="3325" spans="1:11" ht="12.75" x14ac:dyDescent="0.2">
      <c r="A3325" s="14"/>
      <c r="B3325" s="14"/>
      <c r="C3325" s="14"/>
      <c r="D3325" s="16"/>
      <c r="E3325" s="16"/>
      <c r="F3325" s="14"/>
      <c r="G3325" s="14"/>
      <c r="H3325" s="14"/>
      <c r="I3325" s="15"/>
      <c r="J3325" s="77"/>
      <c r="K3325" s="92"/>
    </row>
    <row r="3326" spans="1:11" ht="12.75" x14ac:dyDescent="0.2">
      <c r="A3326" s="14"/>
      <c r="B3326" s="14"/>
      <c r="C3326" s="14"/>
      <c r="D3326" s="16"/>
      <c r="E3326" s="16"/>
      <c r="F3326" s="14"/>
      <c r="G3326" s="14"/>
      <c r="H3326" s="14"/>
      <c r="I3326" s="15"/>
      <c r="J3326" s="77"/>
      <c r="K3326" s="92"/>
    </row>
    <row r="3327" spans="1:11" ht="12.75" x14ac:dyDescent="0.2">
      <c r="A3327" s="14"/>
      <c r="B3327" s="14"/>
      <c r="C3327" s="14"/>
      <c r="D3327" s="16"/>
      <c r="E3327" s="16"/>
      <c r="F3327" s="14"/>
      <c r="G3327" s="14"/>
      <c r="H3327" s="14"/>
      <c r="I3327" s="15"/>
      <c r="J3327" s="77"/>
      <c r="K3327" s="92"/>
    </row>
    <row r="3328" spans="1:11" ht="12.75" x14ac:dyDescent="0.2">
      <c r="A3328" s="14"/>
      <c r="B3328" s="14"/>
      <c r="C3328" s="14"/>
      <c r="D3328" s="16"/>
      <c r="E3328" s="16"/>
      <c r="F3328" s="14"/>
      <c r="G3328" s="14"/>
      <c r="H3328" s="14"/>
      <c r="I3328" s="15"/>
      <c r="J3328" s="77"/>
      <c r="K3328" s="92"/>
    </row>
    <row r="3329" spans="1:11" ht="12.75" x14ac:dyDescent="0.2">
      <c r="A3329" s="14"/>
      <c r="B3329" s="14"/>
      <c r="C3329" s="14"/>
      <c r="D3329" s="16"/>
      <c r="E3329" s="16"/>
      <c r="F3329" s="14"/>
      <c r="G3329" s="14"/>
      <c r="H3329" s="14"/>
      <c r="I3329" s="15"/>
      <c r="J3329" s="77"/>
      <c r="K3329" s="92"/>
    </row>
    <row r="3330" spans="1:11" ht="12.75" x14ac:dyDescent="0.2">
      <c r="A3330" s="14"/>
      <c r="B3330" s="14"/>
      <c r="C3330" s="14"/>
      <c r="D3330" s="16"/>
      <c r="E3330" s="16"/>
      <c r="F3330" s="14"/>
      <c r="G3330" s="14"/>
      <c r="H3330" s="14"/>
      <c r="I3330" s="15"/>
      <c r="J3330" s="77"/>
      <c r="K3330" s="92"/>
    </row>
    <row r="3331" spans="1:11" ht="12.75" x14ac:dyDescent="0.2">
      <c r="A3331" s="14"/>
      <c r="B3331" s="14"/>
      <c r="C3331" s="14"/>
      <c r="D3331" s="16"/>
      <c r="E3331" s="16"/>
      <c r="F3331" s="14"/>
      <c r="G3331" s="14"/>
      <c r="H3331" s="14"/>
      <c r="I3331" s="15"/>
      <c r="J3331" s="77"/>
      <c r="K3331" s="92"/>
    </row>
    <row r="3332" spans="1:11" ht="12.75" x14ac:dyDescent="0.2">
      <c r="A3332" s="14"/>
      <c r="B3332" s="14"/>
      <c r="C3332" s="14"/>
      <c r="D3332" s="16"/>
      <c r="E3332" s="16"/>
      <c r="F3332" s="14"/>
      <c r="G3332" s="14"/>
      <c r="H3332" s="14"/>
      <c r="I3332" s="15"/>
      <c r="J3332" s="77"/>
      <c r="K3332" s="92"/>
    </row>
    <row r="3333" spans="1:11" ht="12.75" x14ac:dyDescent="0.2">
      <c r="A3333" s="14"/>
      <c r="B3333" s="14"/>
      <c r="C3333" s="14"/>
      <c r="D3333" s="16"/>
      <c r="E3333" s="16"/>
      <c r="F3333" s="14"/>
      <c r="G3333" s="14"/>
      <c r="H3333" s="14"/>
      <c r="I3333" s="15"/>
      <c r="J3333" s="77"/>
      <c r="K3333" s="92"/>
    </row>
    <row r="3334" spans="1:11" ht="12.75" x14ac:dyDescent="0.2">
      <c r="A3334" s="14"/>
      <c r="B3334" s="14"/>
      <c r="C3334" s="14"/>
      <c r="D3334" s="16"/>
      <c r="E3334" s="16"/>
      <c r="F3334" s="14"/>
      <c r="G3334" s="14"/>
      <c r="H3334" s="14"/>
      <c r="I3334" s="15"/>
      <c r="J3334" s="77"/>
      <c r="K3334" s="92"/>
    </row>
    <row r="3335" spans="1:11" ht="12.75" x14ac:dyDescent="0.2">
      <c r="A3335" s="14"/>
      <c r="B3335" s="14"/>
      <c r="C3335" s="14"/>
      <c r="D3335" s="16"/>
      <c r="E3335" s="16"/>
      <c r="F3335" s="14"/>
      <c r="G3335" s="14"/>
      <c r="H3335" s="14"/>
      <c r="I3335" s="15"/>
      <c r="J3335" s="77"/>
      <c r="K3335" s="92"/>
    </row>
    <row r="3336" spans="1:11" ht="12.75" x14ac:dyDescent="0.2">
      <c r="A3336" s="14"/>
      <c r="B3336" s="14"/>
      <c r="C3336" s="14"/>
      <c r="D3336" s="16"/>
      <c r="E3336" s="16"/>
      <c r="F3336" s="14"/>
      <c r="G3336" s="14"/>
      <c r="H3336" s="14"/>
      <c r="I3336" s="15"/>
      <c r="J3336" s="77"/>
      <c r="K3336" s="92"/>
    </row>
    <row r="3337" spans="1:11" ht="12.75" x14ac:dyDescent="0.2">
      <c r="A3337" s="14"/>
      <c r="B3337" s="14"/>
      <c r="C3337" s="14"/>
      <c r="D3337" s="16"/>
      <c r="E3337" s="16"/>
      <c r="F3337" s="14"/>
      <c r="G3337" s="14"/>
      <c r="H3337" s="14"/>
      <c r="I3337" s="15"/>
      <c r="J3337" s="77"/>
      <c r="K3337" s="92"/>
    </row>
    <row r="3338" spans="1:11" ht="12.75" x14ac:dyDescent="0.2">
      <c r="A3338" s="14"/>
      <c r="B3338" s="14"/>
      <c r="C3338" s="14"/>
      <c r="D3338" s="16"/>
      <c r="E3338" s="16"/>
      <c r="F3338" s="14"/>
      <c r="G3338" s="14"/>
      <c r="H3338" s="14"/>
      <c r="I3338" s="15"/>
      <c r="J3338" s="77"/>
      <c r="K3338" s="92"/>
    </row>
    <row r="3339" spans="1:11" ht="12.75" x14ac:dyDescent="0.2">
      <c r="A3339" s="14"/>
      <c r="B3339" s="14"/>
      <c r="C3339" s="14"/>
      <c r="D3339" s="16"/>
      <c r="E3339" s="16"/>
      <c r="F3339" s="14"/>
      <c r="G3339" s="14"/>
      <c r="H3339" s="14"/>
      <c r="I3339" s="15"/>
      <c r="J3339" s="77"/>
      <c r="K3339" s="92"/>
    </row>
    <row r="3340" spans="1:11" ht="12.75" x14ac:dyDescent="0.2">
      <c r="A3340" s="14"/>
      <c r="B3340" s="14"/>
      <c r="C3340" s="14"/>
      <c r="D3340" s="16"/>
      <c r="E3340" s="16"/>
      <c r="F3340" s="14"/>
      <c r="G3340" s="14"/>
      <c r="H3340" s="14"/>
      <c r="I3340" s="15"/>
      <c r="J3340" s="77"/>
      <c r="K3340" s="92"/>
    </row>
    <row r="3341" spans="1:11" ht="12.75" x14ac:dyDescent="0.2">
      <c r="A3341" s="14"/>
      <c r="B3341" s="14"/>
      <c r="C3341" s="14"/>
      <c r="D3341" s="16"/>
      <c r="E3341" s="16"/>
      <c r="F3341" s="14"/>
      <c r="G3341" s="14"/>
      <c r="H3341" s="14"/>
      <c r="I3341" s="15"/>
      <c r="J3341" s="77"/>
      <c r="K3341" s="92"/>
    </row>
    <row r="3342" spans="1:11" ht="12.75" x14ac:dyDescent="0.2">
      <c r="A3342" s="14"/>
      <c r="B3342" s="14"/>
      <c r="C3342" s="14"/>
      <c r="D3342" s="16"/>
      <c r="E3342" s="16"/>
      <c r="F3342" s="14"/>
      <c r="G3342" s="14"/>
      <c r="H3342" s="14"/>
      <c r="I3342" s="15"/>
      <c r="J3342" s="77"/>
      <c r="K3342" s="92"/>
    </row>
    <row r="3343" spans="1:11" ht="12.75" x14ac:dyDescent="0.2">
      <c r="A3343" s="14"/>
      <c r="B3343" s="14"/>
      <c r="C3343" s="14"/>
      <c r="D3343" s="16"/>
      <c r="E3343" s="16"/>
      <c r="F3343" s="14"/>
      <c r="G3343" s="14"/>
      <c r="H3343" s="14"/>
      <c r="I3343" s="15"/>
      <c r="J3343" s="77"/>
      <c r="K3343" s="92"/>
    </row>
    <row r="3344" spans="1:11" ht="12.75" x14ac:dyDescent="0.2">
      <c r="A3344" s="14"/>
      <c r="B3344" s="14"/>
      <c r="C3344" s="14"/>
      <c r="D3344" s="16"/>
      <c r="E3344" s="16"/>
      <c r="F3344" s="14"/>
      <c r="G3344" s="14"/>
      <c r="H3344" s="14"/>
      <c r="I3344" s="15"/>
      <c r="J3344" s="77"/>
      <c r="K3344" s="92"/>
    </row>
    <row r="3345" spans="1:11" ht="12.75" x14ac:dyDescent="0.2">
      <c r="A3345" s="14"/>
      <c r="B3345" s="14"/>
      <c r="C3345" s="14"/>
      <c r="D3345" s="16"/>
      <c r="E3345" s="16"/>
      <c r="F3345" s="14"/>
      <c r="G3345" s="14"/>
      <c r="H3345" s="14"/>
      <c r="I3345" s="15"/>
      <c r="J3345" s="77"/>
      <c r="K3345" s="92"/>
    </row>
    <row r="3346" spans="1:11" ht="12.75" x14ac:dyDescent="0.2">
      <c r="A3346" s="14"/>
      <c r="B3346" s="14"/>
      <c r="C3346" s="14"/>
      <c r="D3346" s="16"/>
      <c r="E3346" s="16"/>
      <c r="F3346" s="14"/>
      <c r="G3346" s="14"/>
      <c r="H3346" s="14"/>
      <c r="I3346" s="15"/>
      <c r="J3346" s="77"/>
      <c r="K3346" s="92"/>
    </row>
    <row r="3347" spans="1:11" ht="12.75" x14ac:dyDescent="0.2">
      <c r="A3347" s="14"/>
      <c r="B3347" s="14"/>
      <c r="C3347" s="14"/>
      <c r="D3347" s="16"/>
      <c r="E3347" s="16"/>
      <c r="F3347" s="14"/>
      <c r="G3347" s="14"/>
      <c r="H3347" s="14"/>
      <c r="I3347" s="15"/>
      <c r="J3347" s="77"/>
      <c r="K3347" s="92"/>
    </row>
    <row r="3348" spans="1:11" ht="12.75" x14ac:dyDescent="0.2">
      <c r="A3348" s="14"/>
      <c r="B3348" s="14"/>
      <c r="C3348" s="14"/>
      <c r="D3348" s="16"/>
      <c r="E3348" s="16"/>
      <c r="F3348" s="14"/>
      <c r="G3348" s="14"/>
      <c r="H3348" s="14"/>
      <c r="I3348" s="15"/>
      <c r="J3348" s="77"/>
      <c r="K3348" s="92"/>
    </row>
    <row r="3349" spans="1:11" ht="12.75" x14ac:dyDescent="0.2">
      <c r="A3349" s="14"/>
      <c r="B3349" s="14"/>
      <c r="C3349" s="14"/>
      <c r="D3349" s="16"/>
      <c r="E3349" s="16"/>
      <c r="F3349" s="14"/>
      <c r="G3349" s="14"/>
      <c r="H3349" s="14"/>
      <c r="I3349" s="15"/>
      <c r="J3349" s="77"/>
      <c r="K3349" s="92"/>
    </row>
    <row r="3350" spans="1:11" ht="12.75" x14ac:dyDescent="0.2">
      <c r="A3350" s="14"/>
      <c r="B3350" s="14"/>
      <c r="C3350" s="14"/>
      <c r="D3350" s="16"/>
      <c r="E3350" s="16"/>
      <c r="F3350" s="14"/>
      <c r="G3350" s="14"/>
      <c r="H3350" s="14"/>
      <c r="I3350" s="15"/>
      <c r="J3350" s="77"/>
      <c r="K3350" s="92"/>
    </row>
    <row r="3351" spans="1:11" ht="12.75" x14ac:dyDescent="0.2">
      <c r="A3351" s="14"/>
      <c r="B3351" s="14"/>
      <c r="C3351" s="14"/>
      <c r="D3351" s="16"/>
      <c r="E3351" s="16"/>
      <c r="F3351" s="14"/>
      <c r="G3351" s="14"/>
      <c r="H3351" s="14"/>
      <c r="I3351" s="15"/>
      <c r="J3351" s="77"/>
      <c r="K3351" s="92"/>
    </row>
    <row r="3352" spans="1:11" ht="12.75" x14ac:dyDescent="0.2">
      <c r="A3352" s="14"/>
      <c r="B3352" s="14"/>
      <c r="C3352" s="14"/>
      <c r="D3352" s="16"/>
      <c r="E3352" s="16"/>
      <c r="F3352" s="14"/>
      <c r="G3352" s="14"/>
      <c r="H3352" s="14"/>
      <c r="I3352" s="15"/>
      <c r="J3352" s="77"/>
      <c r="K3352" s="92"/>
    </row>
    <row r="3353" spans="1:11" ht="12.75" x14ac:dyDescent="0.2">
      <c r="A3353" s="14"/>
      <c r="B3353" s="14"/>
      <c r="C3353" s="14"/>
      <c r="D3353" s="16"/>
      <c r="E3353" s="16"/>
      <c r="F3353" s="14"/>
      <c r="G3353" s="14"/>
      <c r="H3353" s="14"/>
      <c r="I3353" s="15"/>
      <c r="J3353" s="77"/>
      <c r="K3353" s="92"/>
    </row>
    <row r="3354" spans="1:11" ht="12.75" x14ac:dyDescent="0.2">
      <c r="A3354" s="14"/>
      <c r="B3354" s="14"/>
      <c r="C3354" s="14"/>
      <c r="D3354" s="16"/>
      <c r="E3354" s="16"/>
      <c r="F3354" s="14"/>
      <c r="G3354" s="14"/>
      <c r="H3354" s="14"/>
      <c r="I3354" s="15"/>
      <c r="J3354" s="77"/>
      <c r="K3354" s="92"/>
    </row>
    <row r="3355" spans="1:11" ht="12.75" x14ac:dyDescent="0.2">
      <c r="A3355" s="14"/>
      <c r="B3355" s="14"/>
      <c r="C3355" s="14"/>
      <c r="D3355" s="16"/>
      <c r="E3355" s="16"/>
      <c r="F3355" s="14"/>
      <c r="G3355" s="14"/>
      <c r="H3355" s="14"/>
      <c r="I3355" s="15"/>
      <c r="J3355" s="77"/>
      <c r="K3355" s="92"/>
    </row>
    <row r="3356" spans="1:11" ht="12.75" x14ac:dyDescent="0.2">
      <c r="A3356" s="14"/>
      <c r="B3356" s="14"/>
      <c r="C3356" s="14"/>
      <c r="D3356" s="16"/>
      <c r="E3356" s="16"/>
      <c r="F3356" s="14"/>
      <c r="G3356" s="14"/>
      <c r="H3356" s="14"/>
      <c r="I3356" s="15"/>
      <c r="J3356" s="77"/>
      <c r="K3356" s="92"/>
    </row>
    <row r="3357" spans="1:11" ht="12.75" x14ac:dyDescent="0.2">
      <c r="A3357" s="14"/>
      <c r="B3357" s="14"/>
      <c r="C3357" s="14"/>
      <c r="D3357" s="16"/>
      <c r="E3357" s="16"/>
      <c r="F3357" s="14"/>
      <c r="G3357" s="14"/>
      <c r="H3357" s="14"/>
      <c r="I3357" s="15"/>
      <c r="J3357" s="77"/>
      <c r="K3357" s="92"/>
    </row>
    <row r="3358" spans="1:11" ht="12.75" x14ac:dyDescent="0.2">
      <c r="A3358" s="14"/>
      <c r="B3358" s="14"/>
      <c r="C3358" s="14"/>
      <c r="D3358" s="16"/>
      <c r="E3358" s="16"/>
      <c r="F3358" s="14"/>
      <c r="G3358" s="14"/>
      <c r="H3358" s="14"/>
      <c r="I3358" s="15"/>
      <c r="J3358" s="77"/>
      <c r="K3358" s="92"/>
    </row>
    <row r="3359" spans="1:11" ht="12.75" x14ac:dyDescent="0.2">
      <c r="A3359" s="14"/>
      <c r="B3359" s="14"/>
      <c r="C3359" s="14"/>
      <c r="D3359" s="16"/>
      <c r="E3359" s="16"/>
      <c r="F3359" s="14"/>
      <c r="G3359" s="14"/>
      <c r="H3359" s="14"/>
      <c r="I3359" s="15"/>
      <c r="J3359" s="77"/>
      <c r="K3359" s="92"/>
    </row>
    <row r="3360" spans="1:11" ht="12.75" x14ac:dyDescent="0.2">
      <c r="A3360" s="14"/>
      <c r="B3360" s="14"/>
      <c r="C3360" s="14"/>
      <c r="D3360" s="16"/>
      <c r="E3360" s="16"/>
      <c r="F3360" s="14"/>
      <c r="G3360" s="14"/>
      <c r="H3360" s="14"/>
      <c r="I3360" s="15"/>
      <c r="J3360" s="77"/>
      <c r="K3360" s="92"/>
    </row>
    <row r="3361" spans="1:11" ht="12.75" x14ac:dyDescent="0.2">
      <c r="A3361" s="14"/>
      <c r="B3361" s="14"/>
      <c r="C3361" s="14"/>
      <c r="D3361" s="16"/>
      <c r="E3361" s="16"/>
      <c r="F3361" s="14"/>
      <c r="G3361" s="14"/>
      <c r="H3361" s="14"/>
      <c r="I3361" s="15"/>
      <c r="J3361" s="77"/>
      <c r="K3361" s="92"/>
    </row>
    <row r="3362" spans="1:11" ht="12.75" x14ac:dyDescent="0.2">
      <c r="A3362" s="14"/>
      <c r="B3362" s="14"/>
      <c r="C3362" s="14"/>
      <c r="D3362" s="16"/>
      <c r="E3362" s="16"/>
      <c r="F3362" s="14"/>
      <c r="G3362" s="14"/>
      <c r="H3362" s="14"/>
      <c r="I3362" s="15"/>
      <c r="J3362" s="77"/>
      <c r="K3362" s="92"/>
    </row>
    <row r="3363" spans="1:11" ht="12.75" x14ac:dyDescent="0.2">
      <c r="A3363" s="14"/>
      <c r="B3363" s="14"/>
      <c r="C3363" s="14"/>
      <c r="D3363" s="16"/>
      <c r="E3363" s="16"/>
      <c r="F3363" s="14"/>
      <c r="G3363" s="14"/>
      <c r="H3363" s="14"/>
      <c r="I3363" s="15"/>
      <c r="J3363" s="77"/>
      <c r="K3363" s="92"/>
    </row>
    <row r="3364" spans="1:11" ht="12.75" x14ac:dyDescent="0.2">
      <c r="A3364" s="14"/>
      <c r="B3364" s="14"/>
      <c r="C3364" s="14"/>
      <c r="D3364" s="16"/>
      <c r="E3364" s="16"/>
      <c r="F3364" s="14"/>
      <c r="G3364" s="14"/>
      <c r="H3364" s="14"/>
      <c r="I3364" s="15"/>
      <c r="J3364" s="77"/>
      <c r="K3364" s="92"/>
    </row>
    <row r="3365" spans="1:11" ht="12.75" x14ac:dyDescent="0.2">
      <c r="A3365" s="14"/>
      <c r="B3365" s="14"/>
      <c r="C3365" s="14"/>
      <c r="D3365" s="16"/>
      <c r="E3365" s="16"/>
      <c r="F3365" s="14"/>
      <c r="G3365" s="14"/>
      <c r="H3365" s="14"/>
      <c r="I3365" s="15"/>
      <c r="J3365" s="77"/>
      <c r="K3365" s="92"/>
    </row>
    <row r="3366" spans="1:11" ht="12.75" x14ac:dyDescent="0.2">
      <c r="A3366" s="14"/>
      <c r="B3366" s="14"/>
      <c r="C3366" s="14"/>
      <c r="D3366" s="16"/>
      <c r="E3366" s="16"/>
      <c r="F3366" s="14"/>
      <c r="G3366" s="14"/>
      <c r="H3366" s="14"/>
      <c r="I3366" s="15"/>
      <c r="J3366" s="77"/>
      <c r="K3366" s="92"/>
    </row>
    <row r="3367" spans="1:11" ht="12.75" x14ac:dyDescent="0.2">
      <c r="A3367" s="14"/>
      <c r="B3367" s="14"/>
      <c r="C3367" s="14"/>
      <c r="D3367" s="16"/>
      <c r="E3367" s="16"/>
      <c r="F3367" s="14"/>
      <c r="G3367" s="14"/>
      <c r="H3367" s="14"/>
      <c r="I3367" s="15"/>
      <c r="J3367" s="77"/>
      <c r="K3367" s="92"/>
    </row>
    <row r="3368" spans="1:11" ht="12.75" x14ac:dyDescent="0.2">
      <c r="A3368" s="14"/>
      <c r="B3368" s="14"/>
      <c r="C3368" s="14"/>
      <c r="D3368" s="16"/>
      <c r="E3368" s="16"/>
      <c r="F3368" s="14"/>
      <c r="G3368" s="14"/>
      <c r="H3368" s="14"/>
      <c r="I3368" s="15"/>
      <c r="J3368" s="77"/>
      <c r="K3368" s="92"/>
    </row>
    <row r="3369" spans="1:11" ht="12.75" x14ac:dyDescent="0.2">
      <c r="A3369" s="14"/>
      <c r="B3369" s="14"/>
      <c r="C3369" s="14"/>
      <c r="D3369" s="16"/>
      <c r="E3369" s="16"/>
      <c r="F3369" s="14"/>
      <c r="G3369" s="14"/>
      <c r="H3369" s="14"/>
      <c r="I3369" s="15"/>
      <c r="J3369" s="77"/>
      <c r="K3369" s="92"/>
    </row>
    <row r="3370" spans="1:11" ht="12.75" x14ac:dyDescent="0.2">
      <c r="A3370" s="14"/>
      <c r="B3370" s="14"/>
      <c r="C3370" s="14"/>
      <c r="D3370" s="16"/>
      <c r="E3370" s="16"/>
      <c r="F3370" s="14"/>
      <c r="G3370" s="14"/>
      <c r="H3370" s="14"/>
      <c r="I3370" s="15"/>
      <c r="J3370" s="77"/>
      <c r="K3370" s="92"/>
    </row>
    <row r="3371" spans="1:11" ht="12.75" x14ac:dyDescent="0.2">
      <c r="A3371" s="14"/>
      <c r="B3371" s="14"/>
      <c r="C3371" s="14"/>
      <c r="D3371" s="16"/>
      <c r="E3371" s="16"/>
      <c r="F3371" s="14"/>
      <c r="G3371" s="14"/>
      <c r="H3371" s="14"/>
      <c r="I3371" s="15"/>
      <c r="J3371" s="77"/>
      <c r="K3371" s="92"/>
    </row>
    <row r="3372" spans="1:11" ht="12.75" x14ac:dyDescent="0.2">
      <c r="A3372" s="14"/>
      <c r="B3372" s="14"/>
      <c r="C3372" s="14"/>
      <c r="D3372" s="16"/>
      <c r="E3372" s="16"/>
      <c r="F3372" s="14"/>
      <c r="G3372" s="14"/>
      <c r="H3372" s="14"/>
      <c r="I3372" s="15"/>
      <c r="J3372" s="77"/>
      <c r="K3372" s="92"/>
    </row>
    <row r="3373" spans="1:11" ht="12.75" x14ac:dyDescent="0.2">
      <c r="A3373" s="14"/>
      <c r="B3373" s="14"/>
      <c r="C3373" s="14"/>
      <c r="D3373" s="16"/>
      <c r="E3373" s="16"/>
      <c r="F3373" s="14"/>
      <c r="G3373" s="14"/>
      <c r="H3373" s="14"/>
      <c r="I3373" s="15"/>
      <c r="J3373" s="77"/>
      <c r="K3373" s="92"/>
    </row>
    <row r="3374" spans="1:11" ht="12.75" x14ac:dyDescent="0.2">
      <c r="A3374" s="14"/>
      <c r="B3374" s="14"/>
      <c r="C3374" s="14"/>
      <c r="D3374" s="16"/>
      <c r="E3374" s="16"/>
      <c r="F3374" s="14"/>
      <c r="G3374" s="14"/>
      <c r="H3374" s="14"/>
      <c r="I3374" s="15"/>
      <c r="J3374" s="77"/>
      <c r="K3374" s="92"/>
    </row>
    <row r="3375" spans="1:11" ht="12.75" x14ac:dyDescent="0.2">
      <c r="A3375" s="14"/>
      <c r="B3375" s="14"/>
      <c r="C3375" s="14"/>
      <c r="D3375" s="16"/>
      <c r="E3375" s="16"/>
      <c r="F3375" s="14"/>
      <c r="G3375" s="14"/>
      <c r="H3375" s="14"/>
      <c r="I3375" s="15"/>
      <c r="J3375" s="77"/>
      <c r="K3375" s="92"/>
    </row>
    <row r="3376" spans="1:11" ht="12.75" x14ac:dyDescent="0.2">
      <c r="A3376" s="14"/>
      <c r="B3376" s="14"/>
      <c r="C3376" s="14"/>
      <c r="D3376" s="16"/>
      <c r="E3376" s="16"/>
      <c r="F3376" s="14"/>
      <c r="G3376" s="14"/>
      <c r="H3376" s="14"/>
      <c r="I3376" s="15"/>
      <c r="J3376" s="77"/>
      <c r="K3376" s="92"/>
    </row>
    <row r="3377" spans="1:11" ht="12.75" x14ac:dyDescent="0.2">
      <c r="A3377" s="14"/>
      <c r="B3377" s="14"/>
      <c r="C3377" s="14"/>
      <c r="D3377" s="16"/>
      <c r="E3377" s="16"/>
      <c r="F3377" s="14"/>
      <c r="G3377" s="14"/>
      <c r="H3377" s="14"/>
      <c r="I3377" s="15"/>
      <c r="J3377" s="77"/>
      <c r="K3377" s="92"/>
    </row>
    <row r="3378" spans="1:11" ht="12.75" x14ac:dyDescent="0.2">
      <c r="A3378" s="14"/>
      <c r="B3378" s="14"/>
      <c r="C3378" s="14"/>
      <c r="D3378" s="16"/>
      <c r="E3378" s="16"/>
      <c r="F3378" s="14"/>
      <c r="G3378" s="14"/>
      <c r="H3378" s="14"/>
      <c r="I3378" s="15"/>
      <c r="J3378" s="77"/>
      <c r="K3378" s="92"/>
    </row>
    <row r="3379" spans="1:11" ht="12.75" x14ac:dyDescent="0.2">
      <c r="A3379" s="14"/>
      <c r="B3379" s="14"/>
      <c r="C3379" s="14"/>
      <c r="D3379" s="16"/>
      <c r="E3379" s="16"/>
      <c r="F3379" s="14"/>
      <c r="G3379" s="14"/>
      <c r="H3379" s="14"/>
      <c r="I3379" s="15"/>
      <c r="J3379" s="77"/>
      <c r="K3379" s="92"/>
    </row>
    <row r="3380" spans="1:11" ht="12.75" x14ac:dyDescent="0.2">
      <c r="A3380" s="14"/>
      <c r="B3380" s="14"/>
      <c r="C3380" s="14"/>
      <c r="D3380" s="16"/>
      <c r="E3380" s="16"/>
      <c r="F3380" s="14"/>
      <c r="G3380" s="14"/>
      <c r="H3380" s="14"/>
      <c r="I3380" s="15"/>
      <c r="J3380" s="77"/>
      <c r="K3380" s="92"/>
    </row>
    <row r="3381" spans="1:11" ht="12.75" x14ac:dyDescent="0.2">
      <c r="A3381" s="14"/>
      <c r="B3381" s="14"/>
      <c r="C3381" s="14"/>
      <c r="D3381" s="16"/>
      <c r="E3381" s="16"/>
      <c r="F3381" s="14"/>
      <c r="G3381" s="14"/>
      <c r="H3381" s="14"/>
      <c r="I3381" s="15"/>
      <c r="J3381" s="77"/>
      <c r="K3381" s="92"/>
    </row>
    <row r="3382" spans="1:11" ht="12.75" x14ac:dyDescent="0.2">
      <c r="A3382" s="14"/>
      <c r="B3382" s="14"/>
      <c r="C3382" s="14"/>
      <c r="D3382" s="16"/>
      <c r="E3382" s="16"/>
      <c r="F3382" s="14"/>
      <c r="G3382" s="14"/>
      <c r="H3382" s="14"/>
      <c r="I3382" s="15"/>
      <c r="J3382" s="77"/>
      <c r="K3382" s="92"/>
    </row>
    <row r="3383" spans="1:11" ht="12.75" x14ac:dyDescent="0.2">
      <c r="A3383" s="14"/>
      <c r="B3383" s="14"/>
      <c r="C3383" s="14"/>
      <c r="D3383" s="16"/>
      <c r="E3383" s="16"/>
      <c r="F3383" s="14"/>
      <c r="G3383" s="14"/>
      <c r="H3383" s="14"/>
      <c r="I3383" s="15"/>
      <c r="J3383" s="77"/>
      <c r="K3383" s="92"/>
    </row>
    <row r="3384" spans="1:11" ht="12.75" x14ac:dyDescent="0.2">
      <c r="A3384" s="14"/>
      <c r="B3384" s="14"/>
      <c r="C3384" s="14"/>
      <c r="D3384" s="16"/>
      <c r="E3384" s="16"/>
      <c r="F3384" s="14"/>
      <c r="G3384" s="14"/>
      <c r="H3384" s="14"/>
      <c r="I3384" s="15"/>
      <c r="J3384" s="77"/>
      <c r="K3384" s="92"/>
    </row>
    <row r="3385" spans="1:11" ht="12.75" x14ac:dyDescent="0.2">
      <c r="A3385" s="14"/>
      <c r="B3385" s="14"/>
      <c r="C3385" s="14"/>
      <c r="D3385" s="16"/>
      <c r="E3385" s="16"/>
      <c r="F3385" s="14"/>
      <c r="G3385" s="14"/>
      <c r="H3385" s="14"/>
      <c r="I3385" s="15"/>
      <c r="J3385" s="77"/>
      <c r="K3385" s="92"/>
    </row>
    <row r="3386" spans="1:11" ht="12.75" x14ac:dyDescent="0.2">
      <c r="A3386" s="14"/>
      <c r="B3386" s="14"/>
      <c r="C3386" s="14"/>
      <c r="D3386" s="16"/>
      <c r="E3386" s="16"/>
      <c r="F3386" s="14"/>
      <c r="G3386" s="14"/>
      <c r="H3386" s="14"/>
      <c r="I3386" s="15"/>
      <c r="J3386" s="77"/>
      <c r="K3386" s="92"/>
    </row>
    <row r="3387" spans="1:11" ht="12.75" x14ac:dyDescent="0.2">
      <c r="A3387" s="14"/>
      <c r="B3387" s="14"/>
      <c r="C3387" s="14"/>
      <c r="D3387" s="16"/>
      <c r="E3387" s="16"/>
      <c r="F3387" s="14"/>
      <c r="G3387" s="14"/>
      <c r="H3387" s="14"/>
      <c r="I3387" s="15"/>
      <c r="J3387" s="77"/>
      <c r="K3387" s="92"/>
    </row>
    <row r="3388" spans="1:11" ht="12.75" x14ac:dyDescent="0.2">
      <c r="A3388" s="14"/>
      <c r="B3388" s="14"/>
      <c r="C3388" s="14"/>
      <c r="D3388" s="16"/>
      <c r="E3388" s="16"/>
      <c r="F3388" s="14"/>
      <c r="G3388" s="14"/>
      <c r="H3388" s="14"/>
      <c r="I3388" s="15"/>
      <c r="J3388" s="77"/>
      <c r="K3388" s="92"/>
    </row>
    <row r="3389" spans="1:11" ht="12.75" x14ac:dyDescent="0.2">
      <c r="A3389" s="14"/>
      <c r="B3389" s="14"/>
      <c r="C3389" s="14"/>
      <c r="D3389" s="16"/>
      <c r="E3389" s="16"/>
      <c r="F3389" s="14"/>
      <c r="G3389" s="14"/>
      <c r="H3389" s="14"/>
      <c r="I3389" s="15"/>
      <c r="J3389" s="77"/>
      <c r="K3389" s="92"/>
    </row>
    <row r="3390" spans="1:11" ht="12.75" x14ac:dyDescent="0.2">
      <c r="A3390" s="14"/>
      <c r="B3390" s="14"/>
      <c r="C3390" s="14"/>
      <c r="D3390" s="16"/>
      <c r="E3390" s="16"/>
      <c r="F3390" s="14"/>
      <c r="G3390" s="14"/>
      <c r="H3390" s="14"/>
      <c r="I3390" s="15"/>
      <c r="J3390" s="77"/>
      <c r="K3390" s="92"/>
    </row>
    <row r="3391" spans="1:11" ht="12.75" x14ac:dyDescent="0.2">
      <c r="A3391" s="14"/>
      <c r="B3391" s="14"/>
      <c r="C3391" s="14"/>
      <c r="D3391" s="16"/>
      <c r="E3391" s="16"/>
      <c r="F3391" s="14"/>
      <c r="G3391" s="14"/>
      <c r="H3391" s="14"/>
      <c r="I3391" s="15"/>
      <c r="J3391" s="77"/>
      <c r="K3391" s="92"/>
    </row>
    <row r="3392" spans="1:11" ht="12.75" x14ac:dyDescent="0.2">
      <c r="A3392" s="14"/>
      <c r="B3392" s="14"/>
      <c r="C3392" s="14"/>
      <c r="D3392" s="16"/>
      <c r="E3392" s="16"/>
      <c r="F3392" s="14"/>
      <c r="G3392" s="14"/>
      <c r="H3392" s="14"/>
      <c r="I3392" s="15"/>
      <c r="J3392" s="77"/>
      <c r="K3392" s="92"/>
    </row>
    <row r="3393" spans="1:11" ht="12.75" x14ac:dyDescent="0.2">
      <c r="A3393" s="14"/>
      <c r="B3393" s="14"/>
      <c r="C3393" s="14"/>
      <c r="D3393" s="16"/>
      <c r="E3393" s="16"/>
      <c r="F3393" s="14"/>
      <c r="G3393" s="14"/>
      <c r="H3393" s="14"/>
      <c r="I3393" s="15"/>
      <c r="J3393" s="77"/>
      <c r="K3393" s="92"/>
    </row>
    <row r="3394" spans="1:11" ht="12.75" x14ac:dyDescent="0.2">
      <c r="A3394" s="14"/>
      <c r="B3394" s="14"/>
      <c r="C3394" s="14"/>
      <c r="D3394" s="16"/>
      <c r="E3394" s="16"/>
      <c r="F3394" s="14"/>
      <c r="G3394" s="14"/>
      <c r="H3394" s="14"/>
      <c r="I3394" s="15"/>
      <c r="J3394" s="77"/>
      <c r="K3394" s="92"/>
    </row>
    <row r="3395" spans="1:11" ht="12.75" x14ac:dyDescent="0.2">
      <c r="A3395" s="14"/>
      <c r="B3395" s="14"/>
      <c r="C3395" s="14"/>
      <c r="D3395" s="16"/>
      <c r="E3395" s="16"/>
      <c r="F3395" s="14"/>
      <c r="G3395" s="14"/>
      <c r="H3395" s="14"/>
      <c r="I3395" s="15"/>
      <c r="J3395" s="77"/>
      <c r="K3395" s="92"/>
    </row>
    <row r="3396" spans="1:11" ht="12.75" x14ac:dyDescent="0.2">
      <c r="A3396" s="14"/>
      <c r="B3396" s="14"/>
      <c r="C3396" s="14"/>
      <c r="D3396" s="16"/>
      <c r="E3396" s="16"/>
      <c r="F3396" s="14"/>
      <c r="G3396" s="14"/>
      <c r="H3396" s="14"/>
      <c r="I3396" s="15"/>
      <c r="J3396" s="77"/>
      <c r="K3396" s="92"/>
    </row>
    <row r="3397" spans="1:11" ht="12.75" x14ac:dyDescent="0.2">
      <c r="A3397" s="14"/>
      <c r="B3397" s="14"/>
      <c r="C3397" s="14"/>
      <c r="D3397" s="16"/>
      <c r="E3397" s="16"/>
      <c r="F3397" s="14"/>
      <c r="G3397" s="14"/>
      <c r="H3397" s="14"/>
      <c r="I3397" s="15"/>
      <c r="J3397" s="77"/>
      <c r="K3397" s="92"/>
    </row>
    <row r="3398" spans="1:11" ht="12.75" x14ac:dyDescent="0.2">
      <c r="A3398" s="14"/>
      <c r="B3398" s="14"/>
      <c r="C3398" s="14"/>
      <c r="D3398" s="16"/>
      <c r="E3398" s="16"/>
      <c r="F3398" s="14"/>
      <c r="G3398" s="14"/>
      <c r="H3398" s="14"/>
      <c r="I3398" s="15"/>
      <c r="J3398" s="77"/>
      <c r="K3398" s="92"/>
    </row>
    <row r="3399" spans="1:11" ht="12.75" x14ac:dyDescent="0.2">
      <c r="A3399" s="14"/>
      <c r="B3399" s="14"/>
      <c r="C3399" s="14"/>
      <c r="D3399" s="16"/>
      <c r="E3399" s="16"/>
      <c r="F3399" s="14"/>
      <c r="G3399" s="14"/>
      <c r="H3399" s="14"/>
      <c r="I3399" s="15"/>
      <c r="J3399" s="77"/>
      <c r="K3399" s="92"/>
    </row>
    <row r="3400" spans="1:11" ht="12.75" x14ac:dyDescent="0.2">
      <c r="A3400" s="14"/>
      <c r="B3400" s="14"/>
      <c r="C3400" s="14"/>
      <c r="D3400" s="16"/>
      <c r="E3400" s="16"/>
      <c r="F3400" s="14"/>
      <c r="G3400" s="14"/>
      <c r="H3400" s="14"/>
      <c r="I3400" s="15"/>
      <c r="J3400" s="77"/>
      <c r="K3400" s="92"/>
    </row>
    <row r="3401" spans="1:11" ht="12.75" x14ac:dyDescent="0.2">
      <c r="A3401" s="14"/>
      <c r="B3401" s="14"/>
      <c r="C3401" s="14"/>
      <c r="D3401" s="16"/>
      <c r="E3401" s="16"/>
      <c r="F3401" s="14"/>
      <c r="G3401" s="14"/>
      <c r="H3401" s="14"/>
      <c r="I3401" s="15"/>
      <c r="J3401" s="77"/>
      <c r="K3401" s="92"/>
    </row>
    <row r="3402" spans="1:11" ht="12.75" x14ac:dyDescent="0.2">
      <c r="A3402" s="14"/>
      <c r="B3402" s="14"/>
      <c r="C3402" s="14"/>
      <c r="D3402" s="16"/>
      <c r="E3402" s="16"/>
      <c r="F3402" s="14"/>
      <c r="G3402" s="14"/>
      <c r="H3402" s="14"/>
      <c r="I3402" s="15"/>
      <c r="J3402" s="77"/>
      <c r="K3402" s="92"/>
    </row>
    <row r="3403" spans="1:11" ht="12.75" x14ac:dyDescent="0.2">
      <c r="A3403" s="14"/>
      <c r="B3403" s="14"/>
      <c r="C3403" s="14"/>
      <c r="D3403" s="16"/>
      <c r="E3403" s="16"/>
      <c r="F3403" s="14"/>
      <c r="G3403" s="14"/>
      <c r="H3403" s="14"/>
      <c r="I3403" s="15"/>
      <c r="J3403" s="77"/>
      <c r="K3403" s="92"/>
    </row>
    <row r="3404" spans="1:11" ht="12.75" x14ac:dyDescent="0.2">
      <c r="A3404" s="14"/>
      <c r="B3404" s="14"/>
      <c r="C3404" s="14"/>
      <c r="D3404" s="16"/>
      <c r="E3404" s="16"/>
      <c r="F3404" s="14"/>
      <c r="G3404" s="14"/>
      <c r="H3404" s="14"/>
      <c r="I3404" s="15"/>
      <c r="J3404" s="77"/>
      <c r="K3404" s="92"/>
    </row>
    <row r="3405" spans="1:11" ht="12.75" x14ac:dyDescent="0.2">
      <c r="A3405" s="14"/>
      <c r="B3405" s="14"/>
      <c r="C3405" s="14"/>
      <c r="D3405" s="16"/>
      <c r="E3405" s="16"/>
      <c r="F3405" s="14"/>
      <c r="G3405" s="14"/>
      <c r="H3405" s="14"/>
      <c r="I3405" s="15"/>
      <c r="J3405" s="77"/>
      <c r="K3405" s="92"/>
    </row>
    <row r="3406" spans="1:11" ht="12.75" x14ac:dyDescent="0.2">
      <c r="A3406" s="14"/>
      <c r="B3406" s="14"/>
      <c r="C3406" s="14"/>
      <c r="D3406" s="16"/>
      <c r="E3406" s="16"/>
      <c r="F3406" s="14"/>
      <c r="G3406" s="14"/>
      <c r="H3406" s="14"/>
      <c r="I3406" s="15"/>
      <c r="J3406" s="77"/>
      <c r="K3406" s="92"/>
    </row>
    <row r="3407" spans="1:11" ht="12.75" x14ac:dyDescent="0.2">
      <c r="A3407" s="14"/>
      <c r="B3407" s="14"/>
      <c r="C3407" s="14"/>
      <c r="D3407" s="16"/>
      <c r="E3407" s="16"/>
      <c r="F3407" s="14"/>
      <c r="G3407" s="14"/>
      <c r="H3407" s="14"/>
      <c r="I3407" s="15"/>
      <c r="J3407" s="77"/>
      <c r="K3407" s="92"/>
    </row>
    <row r="3408" spans="1:11" ht="12.75" x14ac:dyDescent="0.2">
      <c r="A3408" s="14"/>
      <c r="B3408" s="14"/>
      <c r="C3408" s="14"/>
      <c r="D3408" s="16"/>
      <c r="E3408" s="16"/>
      <c r="F3408" s="14"/>
      <c r="G3408" s="14"/>
      <c r="H3408" s="14"/>
      <c r="I3408" s="15"/>
      <c r="J3408" s="77"/>
      <c r="K3408" s="92"/>
    </row>
    <row r="3409" spans="1:11" ht="12.75" x14ac:dyDescent="0.2">
      <c r="A3409" s="14"/>
      <c r="B3409" s="14"/>
      <c r="C3409" s="14"/>
      <c r="D3409" s="16"/>
      <c r="E3409" s="16"/>
      <c r="F3409" s="14"/>
      <c r="G3409" s="14"/>
      <c r="H3409" s="14"/>
      <c r="I3409" s="15"/>
      <c r="J3409" s="77"/>
      <c r="K3409" s="92"/>
    </row>
    <row r="3410" spans="1:11" ht="12.75" x14ac:dyDescent="0.2">
      <c r="A3410" s="14"/>
      <c r="B3410" s="14"/>
      <c r="C3410" s="14"/>
      <c r="D3410" s="16"/>
      <c r="E3410" s="16"/>
      <c r="F3410" s="14"/>
      <c r="G3410" s="14"/>
      <c r="H3410" s="14"/>
      <c r="I3410" s="15"/>
      <c r="J3410" s="77"/>
      <c r="K3410" s="92"/>
    </row>
    <row r="3411" spans="1:11" ht="12.75" x14ac:dyDescent="0.2">
      <c r="A3411" s="14"/>
      <c r="B3411" s="14"/>
      <c r="C3411" s="14"/>
      <c r="D3411" s="16"/>
      <c r="E3411" s="16"/>
      <c r="F3411" s="14"/>
      <c r="G3411" s="14"/>
      <c r="H3411" s="14"/>
      <c r="I3411" s="15"/>
      <c r="J3411" s="77"/>
      <c r="K3411" s="92"/>
    </row>
    <row r="3412" spans="1:11" ht="12.75" x14ac:dyDescent="0.2">
      <c r="A3412" s="14"/>
      <c r="B3412" s="14"/>
      <c r="C3412" s="14"/>
      <c r="D3412" s="16"/>
      <c r="E3412" s="16"/>
      <c r="F3412" s="14"/>
      <c r="G3412" s="14"/>
      <c r="H3412" s="14"/>
      <c r="I3412" s="15"/>
      <c r="J3412" s="77"/>
      <c r="K3412" s="92"/>
    </row>
    <row r="3413" spans="1:11" ht="12.75" x14ac:dyDescent="0.2">
      <c r="A3413" s="14"/>
      <c r="B3413" s="14"/>
      <c r="C3413" s="14"/>
      <c r="D3413" s="16"/>
      <c r="E3413" s="16"/>
      <c r="F3413" s="14"/>
      <c r="G3413" s="14"/>
      <c r="H3413" s="14"/>
      <c r="I3413" s="15"/>
      <c r="J3413" s="77"/>
      <c r="K3413" s="92"/>
    </row>
    <row r="3414" spans="1:11" ht="12.75" x14ac:dyDescent="0.2">
      <c r="A3414" s="14"/>
      <c r="B3414" s="14"/>
      <c r="C3414" s="14"/>
      <c r="D3414" s="16"/>
      <c r="E3414" s="16"/>
      <c r="F3414" s="14"/>
      <c r="G3414" s="14"/>
      <c r="H3414" s="14"/>
      <c r="I3414" s="15"/>
      <c r="J3414" s="77"/>
      <c r="K3414" s="92"/>
    </row>
    <row r="3415" spans="1:11" ht="12.75" x14ac:dyDescent="0.2">
      <c r="A3415" s="14"/>
      <c r="B3415" s="14"/>
      <c r="C3415" s="14"/>
      <c r="D3415" s="16"/>
      <c r="E3415" s="16"/>
      <c r="F3415" s="14"/>
      <c r="G3415" s="14"/>
      <c r="H3415" s="14"/>
      <c r="I3415" s="15"/>
      <c r="J3415" s="77"/>
      <c r="K3415" s="92"/>
    </row>
    <row r="3416" spans="1:11" ht="12.75" x14ac:dyDescent="0.2">
      <c r="A3416" s="14"/>
      <c r="B3416" s="14"/>
      <c r="C3416" s="14"/>
      <c r="D3416" s="16"/>
      <c r="E3416" s="16"/>
      <c r="F3416" s="14"/>
      <c r="G3416" s="14"/>
      <c r="H3416" s="14"/>
      <c r="I3416" s="15"/>
      <c r="J3416" s="77"/>
      <c r="K3416" s="92"/>
    </row>
    <row r="3417" spans="1:11" ht="12.75" x14ac:dyDescent="0.2">
      <c r="A3417" s="14"/>
      <c r="B3417" s="14"/>
      <c r="C3417" s="14"/>
      <c r="D3417" s="16"/>
      <c r="E3417" s="16"/>
      <c r="F3417" s="14"/>
      <c r="G3417" s="14"/>
      <c r="H3417" s="14"/>
      <c r="I3417" s="15"/>
      <c r="J3417" s="77"/>
      <c r="K3417" s="92"/>
    </row>
    <row r="3418" spans="1:11" ht="12.75" x14ac:dyDescent="0.2">
      <c r="A3418" s="14"/>
      <c r="B3418" s="14"/>
      <c r="C3418" s="14"/>
      <c r="D3418" s="16"/>
      <c r="E3418" s="16"/>
      <c r="F3418" s="14"/>
      <c r="G3418" s="14"/>
      <c r="H3418" s="14"/>
      <c r="I3418" s="15"/>
      <c r="J3418" s="77"/>
      <c r="K3418" s="92"/>
    </row>
    <row r="3419" spans="1:11" ht="12.75" x14ac:dyDescent="0.2">
      <c r="A3419" s="14"/>
      <c r="B3419" s="14"/>
      <c r="C3419" s="14"/>
      <c r="D3419" s="16"/>
      <c r="E3419" s="16"/>
      <c r="F3419" s="14"/>
      <c r="G3419" s="14"/>
      <c r="H3419" s="14"/>
      <c r="I3419" s="15"/>
      <c r="J3419" s="77"/>
      <c r="K3419" s="92"/>
    </row>
    <row r="3420" spans="1:11" ht="12.75" x14ac:dyDescent="0.2">
      <c r="A3420" s="14"/>
      <c r="B3420" s="14"/>
      <c r="C3420" s="14"/>
      <c r="D3420" s="16"/>
      <c r="E3420" s="16"/>
      <c r="F3420" s="14"/>
      <c r="G3420" s="14"/>
      <c r="H3420" s="14"/>
      <c r="I3420" s="15"/>
      <c r="J3420" s="77"/>
      <c r="K3420" s="92"/>
    </row>
    <row r="3421" spans="1:11" ht="12.75" x14ac:dyDescent="0.2">
      <c r="A3421" s="14"/>
      <c r="B3421" s="14"/>
      <c r="C3421" s="14"/>
      <c r="D3421" s="16"/>
      <c r="E3421" s="16"/>
      <c r="F3421" s="14"/>
      <c r="G3421" s="14"/>
      <c r="H3421" s="14"/>
      <c r="I3421" s="15"/>
      <c r="J3421" s="77"/>
      <c r="K3421" s="92"/>
    </row>
    <row r="3422" spans="1:11" ht="12.75" x14ac:dyDescent="0.2">
      <c r="A3422" s="14"/>
      <c r="B3422" s="14"/>
      <c r="C3422" s="14"/>
      <c r="D3422" s="16"/>
      <c r="E3422" s="16"/>
      <c r="F3422" s="14"/>
      <c r="G3422" s="14"/>
      <c r="H3422" s="14"/>
      <c r="I3422" s="15"/>
      <c r="J3422" s="77"/>
      <c r="K3422" s="92"/>
    </row>
    <row r="3423" spans="1:11" ht="12.75" x14ac:dyDescent="0.2">
      <c r="A3423" s="14"/>
      <c r="B3423" s="14"/>
      <c r="C3423" s="14"/>
      <c r="D3423" s="16"/>
      <c r="E3423" s="16"/>
      <c r="F3423" s="14"/>
      <c r="G3423" s="14"/>
      <c r="H3423" s="14"/>
      <c r="I3423" s="15"/>
      <c r="J3423" s="77"/>
      <c r="K3423" s="92"/>
    </row>
    <row r="3424" spans="1:11" ht="12.75" x14ac:dyDescent="0.2">
      <c r="A3424" s="14"/>
      <c r="B3424" s="14"/>
      <c r="C3424" s="14"/>
      <c r="D3424" s="16"/>
      <c r="E3424" s="16"/>
      <c r="F3424" s="14"/>
      <c r="G3424" s="14"/>
      <c r="H3424" s="14"/>
      <c r="I3424" s="15"/>
      <c r="J3424" s="77"/>
      <c r="K3424" s="92"/>
    </row>
    <row r="3425" spans="1:11" ht="12.75" x14ac:dyDescent="0.2">
      <c r="A3425" s="14"/>
      <c r="B3425" s="14"/>
      <c r="C3425" s="14"/>
      <c r="D3425" s="16"/>
      <c r="E3425" s="16"/>
      <c r="F3425" s="14"/>
      <c r="G3425" s="14"/>
      <c r="H3425" s="14"/>
      <c r="I3425" s="15"/>
      <c r="J3425" s="77"/>
      <c r="K3425" s="92"/>
    </row>
    <row r="3426" spans="1:11" ht="12.75" x14ac:dyDescent="0.2">
      <c r="A3426" s="14"/>
      <c r="B3426" s="14"/>
      <c r="C3426" s="14"/>
      <c r="D3426" s="16"/>
      <c r="E3426" s="16"/>
      <c r="F3426" s="14"/>
      <c r="G3426" s="14"/>
      <c r="H3426" s="14"/>
      <c r="I3426" s="15"/>
      <c r="J3426" s="77"/>
      <c r="K3426" s="92"/>
    </row>
    <row r="3427" spans="1:11" ht="12.75" x14ac:dyDescent="0.2">
      <c r="A3427" s="14"/>
      <c r="B3427" s="14"/>
      <c r="C3427" s="14"/>
      <c r="D3427" s="16"/>
      <c r="E3427" s="16"/>
      <c r="F3427" s="14"/>
      <c r="G3427" s="14"/>
      <c r="H3427" s="14"/>
      <c r="I3427" s="15"/>
      <c r="J3427" s="77"/>
      <c r="K3427" s="92"/>
    </row>
    <row r="3428" spans="1:11" ht="12.75" x14ac:dyDescent="0.2">
      <c r="A3428" s="14"/>
      <c r="B3428" s="14"/>
      <c r="C3428" s="14"/>
      <c r="D3428" s="16"/>
      <c r="E3428" s="16"/>
      <c r="F3428" s="14"/>
      <c r="G3428" s="14"/>
      <c r="H3428" s="14"/>
      <c r="I3428" s="15"/>
      <c r="J3428" s="77"/>
      <c r="K3428" s="92"/>
    </row>
    <row r="3429" spans="1:11" ht="12.75" x14ac:dyDescent="0.2">
      <c r="A3429" s="14"/>
      <c r="B3429" s="14"/>
      <c r="C3429" s="14"/>
      <c r="D3429" s="16"/>
      <c r="E3429" s="16"/>
      <c r="F3429" s="14"/>
      <c r="G3429" s="14"/>
      <c r="H3429" s="14"/>
      <c r="I3429" s="15"/>
      <c r="J3429" s="77"/>
      <c r="K3429" s="92"/>
    </row>
    <row r="3430" spans="1:11" ht="12.75" x14ac:dyDescent="0.2">
      <c r="A3430" s="14"/>
      <c r="B3430" s="14"/>
      <c r="C3430" s="14"/>
      <c r="D3430" s="16"/>
      <c r="E3430" s="16"/>
      <c r="F3430" s="14"/>
      <c r="G3430" s="14"/>
      <c r="H3430" s="14"/>
      <c r="I3430" s="15"/>
      <c r="J3430" s="77"/>
      <c r="K3430" s="92"/>
    </row>
    <row r="3431" spans="1:11" ht="12.75" x14ac:dyDescent="0.2">
      <c r="A3431" s="14"/>
      <c r="B3431" s="14"/>
      <c r="C3431" s="14"/>
      <c r="D3431" s="16"/>
      <c r="E3431" s="16"/>
      <c r="F3431" s="14"/>
      <c r="G3431" s="14"/>
      <c r="H3431" s="14"/>
      <c r="I3431" s="15"/>
      <c r="J3431" s="77"/>
      <c r="K3431" s="92"/>
    </row>
    <row r="3432" spans="1:11" ht="12.75" x14ac:dyDescent="0.2">
      <c r="A3432" s="14"/>
      <c r="B3432" s="14"/>
      <c r="C3432" s="14"/>
      <c r="D3432" s="16"/>
      <c r="E3432" s="16"/>
      <c r="F3432" s="14"/>
      <c r="G3432" s="14"/>
      <c r="H3432" s="14"/>
      <c r="I3432" s="15"/>
      <c r="J3432" s="77"/>
      <c r="K3432" s="92"/>
    </row>
    <row r="3433" spans="1:11" ht="12.75" x14ac:dyDescent="0.2">
      <c r="A3433" s="14"/>
      <c r="B3433" s="14"/>
      <c r="C3433" s="14"/>
      <c r="D3433" s="16"/>
      <c r="E3433" s="16"/>
      <c r="F3433" s="14"/>
      <c r="G3433" s="14"/>
      <c r="H3433" s="14"/>
      <c r="I3433" s="15"/>
      <c r="J3433" s="77"/>
      <c r="K3433" s="92"/>
    </row>
    <row r="3434" spans="1:11" ht="12.75" x14ac:dyDescent="0.2">
      <c r="A3434" s="14"/>
      <c r="B3434" s="14"/>
      <c r="C3434" s="14"/>
      <c r="D3434" s="16"/>
      <c r="E3434" s="16"/>
      <c r="F3434" s="14"/>
      <c r="G3434" s="14"/>
      <c r="H3434" s="14"/>
      <c r="I3434" s="15"/>
      <c r="J3434" s="77"/>
      <c r="K3434" s="92"/>
    </row>
    <row r="3435" spans="1:11" ht="12.75" x14ac:dyDescent="0.2">
      <c r="A3435" s="14"/>
      <c r="B3435" s="14"/>
      <c r="C3435" s="14"/>
      <c r="D3435" s="16"/>
      <c r="E3435" s="16"/>
      <c r="F3435" s="14"/>
      <c r="G3435" s="14"/>
      <c r="H3435" s="14"/>
      <c r="I3435" s="15"/>
      <c r="J3435" s="77"/>
      <c r="K3435" s="92"/>
    </row>
    <row r="3436" spans="1:11" ht="12.75" x14ac:dyDescent="0.2">
      <c r="A3436" s="14"/>
      <c r="B3436" s="14"/>
      <c r="C3436" s="14"/>
      <c r="D3436" s="16"/>
      <c r="E3436" s="16"/>
      <c r="F3436" s="14"/>
      <c r="G3436" s="14"/>
      <c r="H3436" s="14"/>
      <c r="I3436" s="15"/>
      <c r="J3436" s="77"/>
      <c r="K3436" s="92"/>
    </row>
    <row r="3437" spans="1:11" ht="12.75" x14ac:dyDescent="0.2">
      <c r="A3437" s="14"/>
      <c r="B3437" s="14"/>
      <c r="C3437" s="14"/>
      <c r="D3437" s="16"/>
      <c r="E3437" s="16"/>
      <c r="F3437" s="14"/>
      <c r="G3437" s="14"/>
      <c r="H3437" s="14"/>
      <c r="I3437" s="15"/>
      <c r="J3437" s="77"/>
      <c r="K3437" s="92"/>
    </row>
    <row r="3438" spans="1:11" ht="12.75" x14ac:dyDescent="0.2">
      <c r="A3438" s="14"/>
      <c r="B3438" s="14"/>
      <c r="C3438" s="14"/>
      <c r="D3438" s="16"/>
      <c r="E3438" s="16"/>
      <c r="F3438" s="14"/>
      <c r="G3438" s="14"/>
      <c r="H3438" s="14"/>
      <c r="I3438" s="15"/>
      <c r="J3438" s="77"/>
      <c r="K3438" s="92"/>
    </row>
    <row r="3439" spans="1:11" ht="12.75" x14ac:dyDescent="0.2">
      <c r="A3439" s="14"/>
      <c r="B3439" s="14"/>
      <c r="C3439" s="14"/>
      <c r="D3439" s="16"/>
      <c r="E3439" s="16"/>
      <c r="F3439" s="14"/>
      <c r="G3439" s="14"/>
      <c r="H3439" s="14"/>
      <c r="I3439" s="15"/>
      <c r="J3439" s="77"/>
      <c r="K3439" s="92"/>
    </row>
    <row r="3440" spans="1:11" ht="12.75" x14ac:dyDescent="0.2">
      <c r="A3440" s="14"/>
      <c r="B3440" s="14"/>
      <c r="C3440" s="14"/>
      <c r="D3440" s="16"/>
      <c r="E3440" s="16"/>
      <c r="F3440" s="14"/>
      <c r="G3440" s="14"/>
      <c r="H3440" s="14"/>
      <c r="I3440" s="15"/>
      <c r="J3440" s="77"/>
      <c r="K3440" s="92"/>
    </row>
    <row r="3441" spans="1:11" ht="12.75" x14ac:dyDescent="0.2">
      <c r="A3441" s="14"/>
      <c r="B3441" s="14"/>
      <c r="C3441" s="14"/>
      <c r="D3441" s="16"/>
      <c r="E3441" s="16"/>
      <c r="F3441" s="14"/>
      <c r="G3441" s="14"/>
      <c r="H3441" s="14"/>
      <c r="I3441" s="15"/>
      <c r="J3441" s="77"/>
      <c r="K3441" s="92"/>
    </row>
    <row r="3442" spans="1:11" ht="12.75" x14ac:dyDescent="0.2">
      <c r="A3442" s="14"/>
      <c r="B3442" s="14"/>
      <c r="C3442" s="14"/>
      <c r="D3442" s="16"/>
      <c r="E3442" s="16"/>
      <c r="F3442" s="14"/>
      <c r="G3442" s="14"/>
      <c r="H3442" s="14"/>
      <c r="I3442" s="15"/>
      <c r="J3442" s="77"/>
      <c r="K3442" s="92"/>
    </row>
    <row r="3443" spans="1:11" ht="12.75" x14ac:dyDescent="0.2">
      <c r="A3443" s="14"/>
      <c r="B3443" s="14"/>
      <c r="C3443" s="14"/>
      <c r="D3443" s="16"/>
      <c r="E3443" s="16"/>
      <c r="F3443" s="14"/>
      <c r="G3443" s="14"/>
      <c r="H3443" s="14"/>
      <c r="I3443" s="15"/>
      <c r="J3443" s="77"/>
      <c r="K3443" s="92"/>
    </row>
    <row r="3444" spans="1:11" ht="12.75" x14ac:dyDescent="0.2">
      <c r="A3444" s="14"/>
      <c r="B3444" s="14"/>
      <c r="C3444" s="14"/>
      <c r="D3444" s="16"/>
      <c r="E3444" s="16"/>
      <c r="F3444" s="14"/>
      <c r="G3444" s="14"/>
      <c r="H3444" s="14"/>
      <c r="I3444" s="15"/>
      <c r="J3444" s="77"/>
      <c r="K3444" s="92"/>
    </row>
    <row r="3445" spans="1:11" ht="12.75" x14ac:dyDescent="0.2">
      <c r="A3445" s="14"/>
      <c r="B3445" s="14"/>
      <c r="C3445" s="14"/>
      <c r="D3445" s="16"/>
      <c r="E3445" s="16"/>
      <c r="F3445" s="14"/>
      <c r="G3445" s="14"/>
      <c r="H3445" s="14"/>
      <c r="I3445" s="15"/>
      <c r="J3445" s="77"/>
      <c r="K3445" s="92"/>
    </row>
    <row r="3446" spans="1:11" ht="12.75" x14ac:dyDescent="0.2">
      <c r="A3446" s="14"/>
      <c r="B3446" s="14"/>
      <c r="C3446" s="14"/>
      <c r="D3446" s="16"/>
      <c r="E3446" s="16"/>
      <c r="F3446" s="14"/>
      <c r="G3446" s="14"/>
      <c r="H3446" s="14"/>
      <c r="I3446" s="15"/>
      <c r="J3446" s="77"/>
      <c r="K3446" s="92"/>
    </row>
    <row r="3447" spans="1:11" ht="12.75" x14ac:dyDescent="0.2">
      <c r="A3447" s="14"/>
      <c r="B3447" s="14"/>
      <c r="C3447" s="14"/>
      <c r="D3447" s="16"/>
      <c r="E3447" s="16"/>
      <c r="F3447" s="14"/>
      <c r="G3447" s="14"/>
      <c r="H3447" s="14"/>
      <c r="I3447" s="15"/>
      <c r="J3447" s="77"/>
      <c r="K3447" s="92"/>
    </row>
    <row r="3448" spans="1:11" ht="12.75" x14ac:dyDescent="0.2">
      <c r="A3448" s="14"/>
      <c r="B3448" s="14"/>
      <c r="C3448" s="14"/>
      <c r="D3448" s="16"/>
      <c r="E3448" s="16"/>
      <c r="F3448" s="14"/>
      <c r="G3448" s="14"/>
      <c r="H3448" s="14"/>
      <c r="I3448" s="15"/>
      <c r="J3448" s="77"/>
      <c r="K3448" s="92"/>
    </row>
    <row r="3449" spans="1:11" ht="12.75" x14ac:dyDescent="0.2">
      <c r="A3449" s="14"/>
      <c r="B3449" s="14"/>
      <c r="C3449" s="14"/>
      <c r="D3449" s="16"/>
      <c r="E3449" s="16"/>
      <c r="F3449" s="14"/>
      <c r="G3449" s="14"/>
      <c r="H3449" s="14"/>
      <c r="I3449" s="15"/>
      <c r="J3449" s="77"/>
      <c r="K3449" s="92"/>
    </row>
    <row r="3450" spans="1:11" ht="12.75" x14ac:dyDescent="0.2">
      <c r="A3450" s="14"/>
      <c r="B3450" s="14"/>
      <c r="C3450" s="14"/>
      <c r="D3450" s="16"/>
      <c r="E3450" s="16"/>
      <c r="F3450" s="14"/>
      <c r="G3450" s="14"/>
      <c r="H3450" s="14"/>
      <c r="I3450" s="15"/>
      <c r="J3450" s="77"/>
      <c r="K3450" s="92"/>
    </row>
    <row r="3451" spans="1:11" ht="12.75" x14ac:dyDescent="0.2">
      <c r="A3451" s="14"/>
      <c r="B3451" s="14"/>
      <c r="C3451" s="14"/>
      <c r="D3451" s="16"/>
      <c r="E3451" s="16"/>
      <c r="F3451" s="14"/>
      <c r="G3451" s="14"/>
      <c r="H3451" s="14"/>
      <c r="I3451" s="15"/>
      <c r="J3451" s="77"/>
      <c r="K3451" s="92"/>
    </row>
    <row r="3452" spans="1:11" ht="12.75" x14ac:dyDescent="0.2">
      <c r="A3452" s="14"/>
      <c r="B3452" s="14"/>
      <c r="C3452" s="14"/>
      <c r="D3452" s="16"/>
      <c r="E3452" s="16"/>
      <c r="F3452" s="14"/>
      <c r="G3452" s="14"/>
      <c r="H3452" s="14"/>
      <c r="I3452" s="15"/>
      <c r="J3452" s="77"/>
      <c r="K3452" s="92"/>
    </row>
    <row r="3453" spans="1:11" ht="12.75" x14ac:dyDescent="0.2">
      <c r="A3453" s="14"/>
      <c r="B3453" s="14"/>
      <c r="C3453" s="14"/>
      <c r="D3453" s="16"/>
      <c r="E3453" s="16"/>
      <c r="F3453" s="14"/>
      <c r="G3453" s="14"/>
      <c r="H3453" s="14"/>
      <c r="I3453" s="15"/>
      <c r="J3453" s="77"/>
      <c r="K3453" s="92"/>
    </row>
    <row r="3454" spans="1:11" ht="12.75" x14ac:dyDescent="0.2">
      <c r="A3454" s="14"/>
      <c r="B3454" s="14"/>
      <c r="C3454" s="14"/>
      <c r="D3454" s="16"/>
      <c r="E3454" s="16"/>
      <c r="F3454" s="14"/>
      <c r="G3454" s="14"/>
      <c r="H3454" s="14"/>
      <c r="I3454" s="15"/>
      <c r="J3454" s="77"/>
      <c r="K3454" s="92"/>
    </row>
    <row r="3455" spans="1:11" ht="12.75" x14ac:dyDescent="0.2">
      <c r="A3455" s="14"/>
      <c r="B3455" s="14"/>
      <c r="C3455" s="14"/>
      <c r="D3455" s="16"/>
      <c r="E3455" s="16"/>
      <c r="F3455" s="14"/>
      <c r="G3455" s="14"/>
      <c r="H3455" s="14"/>
      <c r="I3455" s="15"/>
      <c r="J3455" s="77"/>
      <c r="K3455" s="92"/>
    </row>
    <row r="3456" spans="1:11" ht="12.75" x14ac:dyDescent="0.2">
      <c r="A3456" s="14"/>
      <c r="B3456" s="14"/>
      <c r="C3456" s="14"/>
      <c r="D3456" s="16"/>
      <c r="E3456" s="16"/>
      <c r="F3456" s="14"/>
      <c r="G3456" s="14"/>
      <c r="H3456" s="14"/>
      <c r="I3456" s="15"/>
      <c r="J3456" s="77"/>
      <c r="K3456" s="92"/>
    </row>
    <row r="3457" spans="1:11" ht="12.75" x14ac:dyDescent="0.2">
      <c r="A3457" s="14"/>
      <c r="B3457" s="14"/>
      <c r="C3457" s="14"/>
      <c r="D3457" s="16"/>
      <c r="E3457" s="16"/>
      <c r="F3457" s="14"/>
      <c r="G3457" s="14"/>
      <c r="H3457" s="14"/>
      <c r="I3457" s="15"/>
      <c r="J3457" s="77"/>
      <c r="K3457" s="92"/>
    </row>
    <row r="3458" spans="1:11" ht="12.75" x14ac:dyDescent="0.2">
      <c r="A3458" s="14"/>
      <c r="B3458" s="14"/>
      <c r="C3458" s="14"/>
      <c r="D3458" s="16"/>
      <c r="E3458" s="16"/>
      <c r="F3458" s="14"/>
      <c r="G3458" s="14"/>
      <c r="H3458" s="14"/>
      <c r="I3458" s="15"/>
      <c r="J3458" s="77"/>
      <c r="K3458" s="92"/>
    </row>
    <row r="3459" spans="1:11" ht="12.75" x14ac:dyDescent="0.2">
      <c r="A3459" s="14"/>
      <c r="B3459" s="14"/>
      <c r="C3459" s="14"/>
      <c r="D3459" s="16"/>
      <c r="E3459" s="16"/>
      <c r="F3459" s="14"/>
      <c r="G3459" s="14"/>
      <c r="H3459" s="14"/>
      <c r="I3459" s="15"/>
      <c r="J3459" s="77"/>
      <c r="K3459" s="92"/>
    </row>
    <row r="3460" spans="1:11" ht="12.75" x14ac:dyDescent="0.2">
      <c r="A3460" s="14"/>
      <c r="B3460" s="14"/>
      <c r="C3460" s="14"/>
      <c r="D3460" s="16"/>
      <c r="E3460" s="16"/>
      <c r="F3460" s="14"/>
      <c r="G3460" s="14"/>
      <c r="H3460" s="14"/>
      <c r="I3460" s="15"/>
      <c r="J3460" s="77"/>
      <c r="K3460" s="92"/>
    </row>
    <row r="3461" spans="1:11" ht="12.75" x14ac:dyDescent="0.2">
      <c r="A3461" s="14"/>
      <c r="B3461" s="14"/>
      <c r="C3461" s="14"/>
      <c r="D3461" s="16"/>
      <c r="E3461" s="16"/>
      <c r="F3461" s="14"/>
      <c r="G3461" s="14"/>
      <c r="H3461" s="14"/>
      <c r="I3461" s="15"/>
      <c r="J3461" s="77"/>
      <c r="K3461" s="92"/>
    </row>
    <row r="3462" spans="1:11" ht="12.75" x14ac:dyDescent="0.2">
      <c r="A3462" s="14"/>
      <c r="B3462" s="14"/>
      <c r="C3462" s="14"/>
      <c r="D3462" s="16"/>
      <c r="E3462" s="16"/>
      <c r="F3462" s="14"/>
      <c r="G3462" s="14"/>
      <c r="H3462" s="14"/>
      <c r="I3462" s="15"/>
      <c r="J3462" s="77"/>
      <c r="K3462" s="92"/>
    </row>
    <row r="3463" spans="1:11" ht="12.75" x14ac:dyDescent="0.2">
      <c r="A3463" s="14"/>
      <c r="B3463" s="14"/>
      <c r="C3463" s="14"/>
      <c r="D3463" s="16"/>
      <c r="E3463" s="16"/>
      <c r="F3463" s="14"/>
      <c r="G3463" s="14"/>
      <c r="H3463" s="14"/>
      <c r="I3463" s="15"/>
      <c r="J3463" s="77"/>
      <c r="K3463" s="92"/>
    </row>
    <row r="3464" spans="1:11" ht="12.75" x14ac:dyDescent="0.2">
      <c r="A3464" s="14"/>
      <c r="B3464" s="14"/>
      <c r="C3464" s="14"/>
      <c r="D3464" s="16"/>
      <c r="E3464" s="16"/>
      <c r="F3464" s="14"/>
      <c r="G3464" s="14"/>
      <c r="H3464" s="14"/>
      <c r="I3464" s="15"/>
      <c r="J3464" s="77"/>
      <c r="K3464" s="92"/>
    </row>
    <row r="3465" spans="1:11" ht="12.75" x14ac:dyDescent="0.2">
      <c r="A3465" s="14"/>
      <c r="B3465" s="14"/>
      <c r="C3465" s="14"/>
      <c r="D3465" s="16"/>
      <c r="E3465" s="16"/>
      <c r="F3465" s="14"/>
      <c r="G3465" s="14"/>
      <c r="H3465" s="14"/>
      <c r="I3465" s="15"/>
      <c r="J3465" s="77"/>
      <c r="K3465" s="92"/>
    </row>
    <row r="3466" spans="1:11" ht="12.75" x14ac:dyDescent="0.2">
      <c r="A3466" s="14"/>
      <c r="B3466" s="14"/>
      <c r="C3466" s="14"/>
      <c r="D3466" s="16"/>
      <c r="E3466" s="16"/>
      <c r="F3466" s="14"/>
      <c r="G3466" s="14"/>
      <c r="H3466" s="14"/>
      <c r="I3466" s="15"/>
      <c r="J3466" s="77"/>
      <c r="K3466" s="92"/>
    </row>
    <row r="3467" spans="1:11" ht="12.75" x14ac:dyDescent="0.2">
      <c r="A3467" s="14"/>
      <c r="B3467" s="14"/>
      <c r="C3467" s="14"/>
      <c r="D3467" s="16"/>
      <c r="E3467" s="16"/>
      <c r="F3467" s="14"/>
      <c r="G3467" s="14"/>
      <c r="H3467" s="14"/>
      <c r="I3467" s="15"/>
      <c r="J3467" s="77"/>
      <c r="K3467" s="92"/>
    </row>
    <row r="3468" spans="1:11" ht="12.75" x14ac:dyDescent="0.2">
      <c r="A3468" s="14"/>
      <c r="B3468" s="14"/>
      <c r="C3468" s="14"/>
      <c r="D3468" s="16"/>
      <c r="E3468" s="16"/>
      <c r="F3468" s="14"/>
      <c r="G3468" s="14"/>
      <c r="H3468" s="14"/>
      <c r="I3468" s="15"/>
      <c r="J3468" s="77"/>
      <c r="K3468" s="92"/>
    </row>
    <row r="3469" spans="1:11" ht="12.75" x14ac:dyDescent="0.2">
      <c r="A3469" s="14"/>
      <c r="B3469" s="14"/>
      <c r="C3469" s="14"/>
      <c r="D3469" s="16"/>
      <c r="E3469" s="16"/>
      <c r="F3469" s="14"/>
      <c r="G3469" s="14"/>
      <c r="H3469" s="14"/>
      <c r="I3469" s="15"/>
      <c r="J3469" s="77"/>
      <c r="K3469" s="92"/>
    </row>
    <row r="3470" spans="1:11" ht="12.75" x14ac:dyDescent="0.2">
      <c r="A3470" s="14"/>
      <c r="B3470" s="14"/>
      <c r="C3470" s="14"/>
      <c r="D3470" s="16"/>
      <c r="E3470" s="16"/>
      <c r="F3470" s="14"/>
      <c r="G3470" s="14"/>
      <c r="H3470" s="14"/>
      <c r="I3470" s="15"/>
      <c r="J3470" s="77"/>
      <c r="K3470" s="92"/>
    </row>
    <row r="3471" spans="1:11" ht="12.75" x14ac:dyDescent="0.2">
      <c r="A3471" s="14"/>
      <c r="B3471" s="14"/>
      <c r="C3471" s="14"/>
      <c r="D3471" s="16"/>
      <c r="E3471" s="16"/>
      <c r="F3471" s="14"/>
      <c r="G3471" s="14"/>
      <c r="H3471" s="14"/>
      <c r="I3471" s="15"/>
      <c r="J3471" s="77"/>
      <c r="K3471" s="92"/>
    </row>
    <row r="3472" spans="1:11" ht="12.75" x14ac:dyDescent="0.2">
      <c r="A3472" s="14"/>
      <c r="B3472" s="14"/>
      <c r="C3472" s="14"/>
      <c r="D3472" s="16"/>
      <c r="E3472" s="16"/>
      <c r="F3472" s="14"/>
      <c r="G3472" s="14"/>
      <c r="H3472" s="14"/>
      <c r="I3472" s="15"/>
      <c r="J3472" s="77"/>
      <c r="K3472" s="92"/>
    </row>
    <row r="3473" spans="1:11" ht="12.75" x14ac:dyDescent="0.2">
      <c r="A3473" s="14"/>
      <c r="B3473" s="14"/>
      <c r="C3473" s="14"/>
      <c r="D3473" s="16"/>
      <c r="E3473" s="16"/>
      <c r="F3473" s="14"/>
      <c r="G3473" s="14"/>
      <c r="H3473" s="14"/>
      <c r="I3473" s="15"/>
      <c r="J3473" s="77"/>
      <c r="K3473" s="92"/>
    </row>
    <row r="3474" spans="1:11" ht="12.75" x14ac:dyDescent="0.2">
      <c r="A3474" s="14"/>
      <c r="B3474" s="14"/>
      <c r="C3474" s="14"/>
      <c r="D3474" s="16"/>
      <c r="E3474" s="16"/>
      <c r="F3474" s="14"/>
      <c r="G3474" s="14"/>
      <c r="H3474" s="14"/>
      <c r="I3474" s="15"/>
      <c r="J3474" s="77"/>
      <c r="K3474" s="92"/>
    </row>
    <row r="3475" spans="1:11" ht="12.75" x14ac:dyDescent="0.2">
      <c r="A3475" s="14"/>
      <c r="B3475" s="14"/>
      <c r="C3475" s="14"/>
      <c r="D3475" s="16"/>
      <c r="E3475" s="16"/>
      <c r="F3475" s="14"/>
      <c r="G3475" s="14"/>
      <c r="H3475" s="14"/>
      <c r="I3475" s="15"/>
      <c r="J3475" s="77"/>
      <c r="K3475" s="92"/>
    </row>
    <row r="3476" spans="1:11" ht="12.75" x14ac:dyDescent="0.2">
      <c r="A3476" s="14"/>
      <c r="B3476" s="14"/>
      <c r="C3476" s="14"/>
      <c r="D3476" s="16"/>
      <c r="E3476" s="16"/>
      <c r="F3476" s="14"/>
      <c r="G3476" s="14"/>
      <c r="H3476" s="14"/>
      <c r="I3476" s="15"/>
      <c r="J3476" s="77"/>
      <c r="K3476" s="92"/>
    </row>
    <row r="3477" spans="1:11" ht="12.75" x14ac:dyDescent="0.2">
      <c r="A3477" s="14"/>
      <c r="B3477" s="14"/>
      <c r="C3477" s="14"/>
      <c r="D3477" s="16"/>
      <c r="E3477" s="16"/>
      <c r="F3477" s="14"/>
      <c r="G3477" s="14"/>
      <c r="H3477" s="14"/>
      <c r="I3477" s="15"/>
      <c r="J3477" s="77"/>
      <c r="K3477" s="92"/>
    </row>
    <row r="3478" spans="1:11" ht="12.75" x14ac:dyDescent="0.2">
      <c r="A3478" s="14"/>
      <c r="B3478" s="14"/>
      <c r="C3478" s="14"/>
      <c r="D3478" s="16"/>
      <c r="E3478" s="16"/>
      <c r="F3478" s="14"/>
      <c r="G3478" s="14"/>
      <c r="H3478" s="14"/>
      <c r="I3478" s="15"/>
      <c r="J3478" s="77"/>
      <c r="K3478" s="92"/>
    </row>
    <row r="3479" spans="1:11" ht="12.75" x14ac:dyDescent="0.2">
      <c r="A3479" s="14"/>
      <c r="B3479" s="14"/>
      <c r="C3479" s="14"/>
      <c r="D3479" s="16"/>
      <c r="E3479" s="16"/>
      <c r="F3479" s="14"/>
      <c r="G3479" s="14"/>
      <c r="H3479" s="14"/>
      <c r="I3479" s="15"/>
      <c r="J3479" s="77"/>
      <c r="K3479" s="92"/>
    </row>
    <row r="3480" spans="1:11" ht="12.75" x14ac:dyDescent="0.2">
      <c r="A3480" s="14"/>
      <c r="B3480" s="14"/>
      <c r="C3480" s="14"/>
      <c r="D3480" s="16"/>
      <c r="E3480" s="16"/>
      <c r="F3480" s="14"/>
      <c r="G3480" s="14"/>
      <c r="H3480" s="14"/>
      <c r="I3480" s="15"/>
      <c r="J3480" s="77"/>
      <c r="K3480" s="92"/>
    </row>
    <row r="3481" spans="1:11" ht="12.75" x14ac:dyDescent="0.2">
      <c r="A3481" s="14"/>
      <c r="B3481" s="14"/>
      <c r="C3481" s="14"/>
      <c r="D3481" s="16"/>
      <c r="E3481" s="16"/>
      <c r="F3481" s="14"/>
      <c r="G3481" s="14"/>
      <c r="H3481" s="14"/>
      <c r="I3481" s="15"/>
      <c r="J3481" s="77"/>
      <c r="K3481" s="92"/>
    </row>
    <row r="3482" spans="1:11" ht="12.75" x14ac:dyDescent="0.2">
      <c r="A3482" s="14"/>
      <c r="B3482" s="14"/>
      <c r="C3482" s="14"/>
      <c r="D3482" s="16"/>
      <c r="E3482" s="16"/>
      <c r="F3482" s="14"/>
      <c r="G3482" s="14"/>
      <c r="H3482" s="14"/>
      <c r="I3482" s="15"/>
      <c r="J3482" s="77"/>
      <c r="K3482" s="92"/>
    </row>
    <row r="3483" spans="1:11" ht="12.75" x14ac:dyDescent="0.2">
      <c r="A3483" s="14"/>
      <c r="B3483" s="14"/>
      <c r="C3483" s="14"/>
      <c r="D3483" s="16"/>
      <c r="E3483" s="16"/>
      <c r="F3483" s="14"/>
      <c r="G3483" s="14"/>
      <c r="H3483" s="14"/>
      <c r="I3483" s="15"/>
      <c r="J3483" s="77"/>
      <c r="K3483" s="92"/>
    </row>
    <row r="3484" spans="1:11" ht="12.75" x14ac:dyDescent="0.2">
      <c r="A3484" s="14"/>
      <c r="B3484" s="14"/>
      <c r="C3484" s="14"/>
      <c r="D3484" s="16"/>
      <c r="E3484" s="16"/>
      <c r="F3484" s="14"/>
      <c r="G3484" s="14"/>
      <c r="H3484" s="14"/>
      <c r="I3484" s="15"/>
      <c r="J3484" s="77"/>
      <c r="K3484" s="92"/>
    </row>
    <row r="3485" spans="1:11" ht="12.75" x14ac:dyDescent="0.2">
      <c r="A3485" s="14"/>
      <c r="B3485" s="14"/>
      <c r="C3485" s="14"/>
      <c r="D3485" s="16"/>
      <c r="E3485" s="16"/>
      <c r="F3485" s="14"/>
      <c r="G3485" s="14"/>
      <c r="H3485" s="14"/>
      <c r="I3485" s="15"/>
      <c r="J3485" s="77"/>
      <c r="K3485" s="92"/>
    </row>
    <row r="3486" spans="1:11" ht="12.75" x14ac:dyDescent="0.2">
      <c r="A3486" s="14"/>
      <c r="B3486" s="14"/>
      <c r="C3486" s="14"/>
      <c r="D3486" s="16"/>
      <c r="E3486" s="16"/>
      <c r="F3486" s="14"/>
      <c r="G3486" s="14"/>
      <c r="H3486" s="14"/>
      <c r="I3486" s="15"/>
      <c r="J3486" s="77"/>
      <c r="K3486" s="92"/>
    </row>
    <row r="3487" spans="1:11" ht="12.75" x14ac:dyDescent="0.2">
      <c r="A3487" s="14"/>
      <c r="B3487" s="14"/>
      <c r="C3487" s="14"/>
      <c r="D3487" s="16"/>
      <c r="E3487" s="16"/>
      <c r="F3487" s="14"/>
      <c r="G3487" s="14"/>
      <c r="H3487" s="14"/>
      <c r="I3487" s="15"/>
      <c r="J3487" s="77"/>
      <c r="K3487" s="92"/>
    </row>
    <row r="3488" spans="1:11" ht="12.75" x14ac:dyDescent="0.2">
      <c r="A3488" s="14"/>
      <c r="B3488" s="14"/>
      <c r="C3488" s="14"/>
      <c r="D3488" s="16"/>
      <c r="E3488" s="16"/>
      <c r="F3488" s="14"/>
      <c r="G3488" s="14"/>
      <c r="H3488" s="14"/>
      <c r="I3488" s="15"/>
      <c r="J3488" s="77"/>
      <c r="K3488" s="92"/>
    </row>
    <row r="3489" spans="1:11" ht="12.75" x14ac:dyDescent="0.2">
      <c r="A3489" s="14"/>
      <c r="B3489" s="14"/>
      <c r="C3489" s="14"/>
      <c r="D3489" s="16"/>
      <c r="E3489" s="16"/>
      <c r="F3489" s="14"/>
      <c r="G3489" s="14"/>
      <c r="H3489" s="14"/>
      <c r="I3489" s="15"/>
      <c r="J3489" s="77"/>
      <c r="K3489" s="92"/>
    </row>
    <row r="3490" spans="1:11" ht="12.75" x14ac:dyDescent="0.2">
      <c r="A3490" s="14"/>
      <c r="B3490" s="14"/>
      <c r="C3490" s="14"/>
      <c r="D3490" s="16"/>
      <c r="E3490" s="16"/>
      <c r="F3490" s="14"/>
      <c r="G3490" s="14"/>
      <c r="H3490" s="14"/>
      <c r="I3490" s="15"/>
      <c r="J3490" s="77"/>
      <c r="K3490" s="92"/>
    </row>
    <row r="3491" spans="1:11" ht="12.75" x14ac:dyDescent="0.2">
      <c r="A3491" s="14"/>
      <c r="B3491" s="14"/>
      <c r="C3491" s="14"/>
      <c r="D3491" s="16"/>
      <c r="E3491" s="16"/>
      <c r="F3491" s="14"/>
      <c r="G3491" s="14"/>
      <c r="H3491" s="14"/>
      <c r="I3491" s="15"/>
      <c r="J3491" s="77"/>
      <c r="K3491" s="92"/>
    </row>
    <row r="3492" spans="1:11" ht="12.75" x14ac:dyDescent="0.2">
      <c r="A3492" s="14"/>
      <c r="B3492" s="14"/>
      <c r="C3492" s="14"/>
      <c r="D3492" s="16"/>
      <c r="E3492" s="16"/>
      <c r="F3492" s="14"/>
      <c r="G3492" s="14"/>
      <c r="H3492" s="14"/>
      <c r="I3492" s="15"/>
      <c r="J3492" s="77"/>
      <c r="K3492" s="92"/>
    </row>
    <row r="3493" spans="1:11" ht="12.75" x14ac:dyDescent="0.2">
      <c r="A3493" s="14"/>
      <c r="B3493" s="14"/>
      <c r="C3493" s="14"/>
      <c r="D3493" s="16"/>
      <c r="E3493" s="16"/>
      <c r="F3493" s="14"/>
      <c r="G3493" s="14"/>
      <c r="H3493" s="14"/>
      <c r="I3493" s="15"/>
      <c r="J3493" s="77"/>
      <c r="K3493" s="92"/>
    </row>
    <row r="3494" spans="1:11" ht="12.75" x14ac:dyDescent="0.2">
      <c r="A3494" s="14"/>
      <c r="B3494" s="14"/>
      <c r="C3494" s="14"/>
      <c r="D3494" s="16"/>
      <c r="E3494" s="16"/>
      <c r="F3494" s="14"/>
      <c r="G3494" s="14"/>
      <c r="H3494" s="14"/>
      <c r="I3494" s="15"/>
      <c r="J3494" s="77"/>
      <c r="K3494" s="92"/>
    </row>
    <row r="3495" spans="1:11" ht="12.75" x14ac:dyDescent="0.2">
      <c r="A3495" s="14"/>
      <c r="B3495" s="14"/>
      <c r="C3495" s="14"/>
      <c r="D3495" s="16"/>
      <c r="E3495" s="16"/>
      <c r="F3495" s="14"/>
      <c r="G3495" s="14"/>
      <c r="H3495" s="14"/>
      <c r="I3495" s="15"/>
      <c r="J3495" s="77"/>
      <c r="K3495" s="92"/>
    </row>
    <row r="3496" spans="1:11" ht="12.75" x14ac:dyDescent="0.2">
      <c r="A3496" s="14"/>
      <c r="B3496" s="14"/>
      <c r="C3496" s="14"/>
      <c r="D3496" s="16"/>
      <c r="E3496" s="16"/>
      <c r="F3496" s="14"/>
      <c r="G3496" s="14"/>
      <c r="H3496" s="14"/>
      <c r="I3496" s="15"/>
      <c r="J3496" s="77"/>
      <c r="K3496" s="92"/>
    </row>
    <row r="3497" spans="1:11" ht="12.75" x14ac:dyDescent="0.2">
      <c r="A3497" s="14"/>
      <c r="B3497" s="14"/>
      <c r="C3497" s="14"/>
      <c r="D3497" s="16"/>
      <c r="E3497" s="16"/>
      <c r="F3497" s="14"/>
      <c r="G3497" s="14"/>
      <c r="H3497" s="14"/>
      <c r="I3497" s="15"/>
      <c r="J3497" s="77"/>
      <c r="K3497" s="92"/>
    </row>
    <row r="3498" spans="1:11" ht="12.75" x14ac:dyDescent="0.2">
      <c r="A3498" s="14"/>
      <c r="B3498" s="14"/>
      <c r="C3498" s="14"/>
      <c r="D3498" s="16"/>
      <c r="E3498" s="16"/>
      <c r="F3498" s="14"/>
      <c r="G3498" s="14"/>
      <c r="H3498" s="14"/>
      <c r="I3498" s="15"/>
      <c r="J3498" s="77"/>
      <c r="K3498" s="92"/>
    </row>
    <row r="3499" spans="1:11" ht="12.75" x14ac:dyDescent="0.2">
      <c r="A3499" s="14"/>
      <c r="B3499" s="14"/>
      <c r="C3499" s="14"/>
      <c r="D3499" s="16"/>
      <c r="E3499" s="16"/>
      <c r="F3499" s="14"/>
      <c r="G3499" s="14"/>
      <c r="H3499" s="14"/>
      <c r="I3499" s="15"/>
      <c r="J3499" s="77"/>
      <c r="K3499" s="92"/>
    </row>
    <row r="3500" spans="1:11" ht="12.75" x14ac:dyDescent="0.2">
      <c r="A3500" s="14"/>
      <c r="B3500" s="14"/>
      <c r="C3500" s="14"/>
      <c r="D3500" s="16"/>
      <c r="E3500" s="16"/>
      <c r="F3500" s="14"/>
      <c r="G3500" s="14"/>
      <c r="H3500" s="14"/>
      <c r="I3500" s="15"/>
      <c r="J3500" s="77"/>
      <c r="K3500" s="92"/>
    </row>
    <row r="3501" spans="1:11" ht="12.75" x14ac:dyDescent="0.2">
      <c r="A3501" s="14"/>
      <c r="B3501" s="14"/>
      <c r="C3501" s="14"/>
      <c r="D3501" s="16"/>
      <c r="E3501" s="16"/>
      <c r="F3501" s="14"/>
      <c r="G3501" s="14"/>
      <c r="H3501" s="14"/>
      <c r="I3501" s="15"/>
      <c r="J3501" s="77"/>
      <c r="K3501" s="92"/>
    </row>
    <row r="3502" spans="1:11" ht="12.75" x14ac:dyDescent="0.2">
      <c r="A3502" s="14"/>
      <c r="B3502" s="14"/>
      <c r="C3502" s="14"/>
      <c r="D3502" s="16"/>
      <c r="E3502" s="16"/>
      <c r="F3502" s="14"/>
      <c r="G3502" s="14"/>
      <c r="H3502" s="14"/>
      <c r="I3502" s="15"/>
      <c r="J3502" s="77"/>
      <c r="K3502" s="92"/>
    </row>
    <row r="3503" spans="1:11" ht="12.75" x14ac:dyDescent="0.2">
      <c r="A3503" s="14"/>
      <c r="B3503" s="14"/>
      <c r="C3503" s="14"/>
      <c r="D3503" s="16"/>
      <c r="E3503" s="16"/>
      <c r="F3503" s="14"/>
      <c r="G3503" s="14"/>
      <c r="H3503" s="14"/>
      <c r="I3503" s="15"/>
      <c r="J3503" s="77"/>
      <c r="K3503" s="92"/>
    </row>
    <row r="3504" spans="1:11" ht="12.75" x14ac:dyDescent="0.2">
      <c r="A3504" s="14"/>
      <c r="B3504" s="14"/>
      <c r="C3504" s="14"/>
      <c r="D3504" s="16"/>
      <c r="E3504" s="16"/>
      <c r="F3504" s="14"/>
      <c r="G3504" s="14"/>
      <c r="H3504" s="14"/>
      <c r="I3504" s="15"/>
      <c r="J3504" s="77"/>
      <c r="K3504" s="92"/>
    </row>
    <row r="3505" spans="1:11" ht="12.75" x14ac:dyDescent="0.2">
      <c r="A3505" s="14"/>
      <c r="B3505" s="14"/>
      <c r="C3505" s="14"/>
      <c r="D3505" s="16"/>
      <c r="E3505" s="16"/>
      <c r="F3505" s="14"/>
      <c r="G3505" s="14"/>
      <c r="H3505" s="14"/>
      <c r="I3505" s="15"/>
      <c r="J3505" s="77"/>
      <c r="K3505" s="92"/>
    </row>
    <row r="3506" spans="1:11" ht="12.75" x14ac:dyDescent="0.2">
      <c r="A3506" s="14"/>
      <c r="B3506" s="14"/>
      <c r="C3506" s="14"/>
      <c r="D3506" s="16"/>
      <c r="E3506" s="16"/>
      <c r="F3506" s="14"/>
      <c r="G3506" s="14"/>
      <c r="H3506" s="14"/>
      <c r="I3506" s="15"/>
      <c r="J3506" s="77"/>
      <c r="K3506" s="92"/>
    </row>
    <row r="3507" spans="1:11" ht="12.75" x14ac:dyDescent="0.2">
      <c r="A3507" s="14"/>
      <c r="B3507" s="14"/>
      <c r="C3507" s="14"/>
      <c r="D3507" s="16"/>
      <c r="E3507" s="16"/>
      <c r="F3507" s="14"/>
      <c r="G3507" s="14"/>
      <c r="H3507" s="14"/>
      <c r="I3507" s="15"/>
      <c r="J3507" s="77"/>
      <c r="K3507" s="92"/>
    </row>
    <row r="3508" spans="1:11" ht="12.75" x14ac:dyDescent="0.2">
      <c r="A3508" s="14"/>
      <c r="B3508" s="14"/>
      <c r="C3508" s="14"/>
      <c r="D3508" s="16"/>
      <c r="E3508" s="16"/>
      <c r="F3508" s="14"/>
      <c r="G3508" s="14"/>
      <c r="H3508" s="14"/>
      <c r="I3508" s="15"/>
      <c r="J3508" s="77"/>
      <c r="K3508" s="92"/>
    </row>
    <row r="3509" spans="1:11" ht="12.75" x14ac:dyDescent="0.2">
      <c r="A3509" s="14"/>
      <c r="B3509" s="14"/>
      <c r="C3509" s="14"/>
      <c r="D3509" s="16"/>
      <c r="E3509" s="16"/>
      <c r="F3509" s="14"/>
      <c r="G3509" s="14"/>
      <c r="H3509" s="14"/>
      <c r="I3509" s="15"/>
      <c r="J3509" s="77"/>
      <c r="K3509" s="92"/>
    </row>
    <row r="3510" spans="1:11" ht="12.75" x14ac:dyDescent="0.2">
      <c r="A3510" s="14"/>
      <c r="B3510" s="14"/>
      <c r="C3510" s="14"/>
      <c r="D3510" s="16"/>
      <c r="E3510" s="16"/>
      <c r="F3510" s="14"/>
      <c r="G3510" s="14"/>
      <c r="H3510" s="14"/>
      <c r="I3510" s="15"/>
      <c r="J3510" s="77"/>
      <c r="K3510" s="92"/>
    </row>
    <row r="3511" spans="1:11" ht="12.75" x14ac:dyDescent="0.2">
      <c r="A3511" s="14"/>
      <c r="B3511" s="14"/>
      <c r="C3511" s="14"/>
      <c r="D3511" s="16"/>
      <c r="E3511" s="16"/>
      <c r="F3511" s="14"/>
      <c r="G3511" s="14"/>
      <c r="H3511" s="14"/>
      <c r="I3511" s="15"/>
      <c r="J3511" s="77"/>
      <c r="K3511" s="92"/>
    </row>
    <row r="3512" spans="1:11" ht="12.75" x14ac:dyDescent="0.2">
      <c r="A3512" s="14"/>
      <c r="B3512" s="14"/>
      <c r="C3512" s="14"/>
      <c r="D3512" s="16"/>
      <c r="E3512" s="16"/>
      <c r="F3512" s="14"/>
      <c r="G3512" s="14"/>
      <c r="H3512" s="14"/>
      <c r="I3512" s="15"/>
      <c r="J3512" s="77"/>
      <c r="K3512" s="92"/>
    </row>
    <row r="3513" spans="1:11" ht="12.75" x14ac:dyDescent="0.2">
      <c r="A3513" s="14"/>
      <c r="B3513" s="14"/>
      <c r="C3513" s="14"/>
      <c r="D3513" s="16"/>
      <c r="E3513" s="16"/>
      <c r="F3513" s="14"/>
      <c r="G3513" s="14"/>
      <c r="H3513" s="14"/>
      <c r="I3513" s="15"/>
      <c r="J3513" s="77"/>
      <c r="K3513" s="92"/>
    </row>
    <row r="3514" spans="1:11" ht="12.75" x14ac:dyDescent="0.2">
      <c r="A3514" s="14"/>
      <c r="B3514" s="14"/>
      <c r="C3514" s="14"/>
      <c r="D3514" s="16"/>
      <c r="E3514" s="16"/>
      <c r="F3514" s="14"/>
      <c r="G3514" s="14"/>
      <c r="H3514" s="14"/>
      <c r="I3514" s="15"/>
      <c r="J3514" s="77"/>
      <c r="K3514" s="92"/>
    </row>
    <row r="3515" spans="1:11" ht="12.75" x14ac:dyDescent="0.2">
      <c r="A3515" s="14"/>
      <c r="B3515" s="14"/>
      <c r="C3515" s="14"/>
      <c r="D3515" s="16"/>
      <c r="E3515" s="16"/>
      <c r="F3515" s="14"/>
      <c r="G3515" s="14"/>
      <c r="H3515" s="14"/>
      <c r="I3515" s="15"/>
      <c r="J3515" s="77"/>
      <c r="K3515" s="92"/>
    </row>
    <row r="3516" spans="1:11" ht="12.75" x14ac:dyDescent="0.2">
      <c r="A3516" s="14"/>
      <c r="B3516" s="14"/>
      <c r="C3516" s="14"/>
      <c r="D3516" s="16"/>
      <c r="E3516" s="16"/>
      <c r="F3516" s="14"/>
      <c r="G3516" s="14"/>
      <c r="H3516" s="14"/>
      <c r="I3516" s="15"/>
      <c r="J3516" s="77"/>
      <c r="K3516" s="92"/>
    </row>
    <row r="3517" spans="1:11" ht="12.75" x14ac:dyDescent="0.2">
      <c r="A3517" s="14"/>
      <c r="B3517" s="14"/>
      <c r="C3517" s="14"/>
      <c r="D3517" s="16"/>
      <c r="E3517" s="16"/>
      <c r="F3517" s="14"/>
      <c r="G3517" s="14"/>
      <c r="H3517" s="14"/>
      <c r="I3517" s="15"/>
      <c r="J3517" s="77"/>
      <c r="K3517" s="92"/>
    </row>
    <row r="3518" spans="1:11" ht="12.75" x14ac:dyDescent="0.2">
      <c r="A3518" s="14"/>
      <c r="B3518" s="14"/>
      <c r="C3518" s="14"/>
      <c r="D3518" s="16"/>
      <c r="E3518" s="16"/>
      <c r="F3518" s="14"/>
      <c r="G3518" s="14"/>
      <c r="H3518" s="14"/>
      <c r="I3518" s="15"/>
      <c r="J3518" s="77"/>
      <c r="K3518" s="92"/>
    </row>
    <row r="3519" spans="1:11" ht="12.75" x14ac:dyDescent="0.2">
      <c r="A3519" s="14"/>
      <c r="B3519" s="14"/>
      <c r="C3519" s="14"/>
      <c r="D3519" s="16"/>
      <c r="E3519" s="16"/>
      <c r="F3519" s="14"/>
      <c r="G3519" s="14"/>
      <c r="H3519" s="14"/>
      <c r="I3519" s="15"/>
      <c r="J3519" s="77"/>
      <c r="K3519" s="92"/>
    </row>
    <row r="3520" spans="1:11" ht="12.75" x14ac:dyDescent="0.2">
      <c r="A3520" s="14"/>
      <c r="B3520" s="14"/>
      <c r="C3520" s="14"/>
      <c r="D3520" s="16"/>
      <c r="E3520" s="16"/>
      <c r="F3520" s="14"/>
      <c r="G3520" s="14"/>
      <c r="H3520" s="14"/>
      <c r="I3520" s="15"/>
      <c r="J3520" s="77"/>
      <c r="K3520" s="92"/>
    </row>
    <row r="3521" spans="1:11" ht="12.75" x14ac:dyDescent="0.2">
      <c r="A3521" s="14"/>
      <c r="B3521" s="14"/>
      <c r="C3521" s="14"/>
      <c r="D3521" s="16"/>
      <c r="E3521" s="16"/>
      <c r="F3521" s="14"/>
      <c r="G3521" s="14"/>
      <c r="H3521" s="14"/>
      <c r="I3521" s="15"/>
      <c r="J3521" s="77"/>
      <c r="K3521" s="92"/>
    </row>
    <row r="3522" spans="1:11" ht="12.75" x14ac:dyDescent="0.2">
      <c r="A3522" s="14"/>
      <c r="B3522" s="14"/>
      <c r="C3522" s="14"/>
      <c r="D3522" s="16"/>
      <c r="E3522" s="16"/>
      <c r="F3522" s="14"/>
      <c r="G3522" s="14"/>
      <c r="H3522" s="14"/>
      <c r="I3522" s="15"/>
      <c r="J3522" s="77"/>
      <c r="K3522" s="92"/>
    </row>
    <row r="3523" spans="1:11" ht="12.75" x14ac:dyDescent="0.2">
      <c r="A3523" s="14"/>
      <c r="B3523" s="14"/>
      <c r="C3523" s="14"/>
      <c r="D3523" s="16"/>
      <c r="E3523" s="16"/>
      <c r="F3523" s="14"/>
      <c r="G3523" s="14"/>
      <c r="H3523" s="14"/>
      <c r="I3523" s="15"/>
      <c r="J3523" s="77"/>
      <c r="K3523" s="92"/>
    </row>
    <row r="3524" spans="1:11" ht="12.75" x14ac:dyDescent="0.2">
      <c r="A3524" s="14"/>
      <c r="B3524" s="14"/>
      <c r="C3524" s="14"/>
      <c r="D3524" s="16"/>
      <c r="E3524" s="16"/>
      <c r="F3524" s="14"/>
      <c r="G3524" s="14"/>
      <c r="H3524" s="14"/>
      <c r="I3524" s="15"/>
      <c r="J3524" s="77"/>
      <c r="K3524" s="92"/>
    </row>
    <row r="3525" spans="1:11" ht="12.75" x14ac:dyDescent="0.2">
      <c r="A3525" s="14"/>
      <c r="B3525" s="14"/>
      <c r="C3525" s="14"/>
      <c r="D3525" s="16"/>
      <c r="E3525" s="16"/>
      <c r="F3525" s="14"/>
      <c r="G3525" s="14"/>
      <c r="H3525" s="14"/>
      <c r="I3525" s="15"/>
      <c r="J3525" s="77"/>
      <c r="K3525" s="92"/>
    </row>
    <row r="3526" spans="1:11" ht="12.75" x14ac:dyDescent="0.2">
      <c r="A3526" s="14"/>
      <c r="B3526" s="14"/>
      <c r="C3526" s="14"/>
      <c r="D3526" s="16"/>
      <c r="E3526" s="16"/>
      <c r="F3526" s="14"/>
      <c r="G3526" s="14"/>
      <c r="H3526" s="14"/>
      <c r="I3526" s="15"/>
      <c r="J3526" s="77"/>
      <c r="K3526" s="92"/>
    </row>
    <row r="3527" spans="1:11" ht="12.75" x14ac:dyDescent="0.2">
      <c r="A3527" s="14"/>
      <c r="B3527" s="14"/>
      <c r="C3527" s="14"/>
      <c r="D3527" s="16"/>
      <c r="E3527" s="16"/>
      <c r="F3527" s="14"/>
      <c r="G3527" s="14"/>
      <c r="H3527" s="14"/>
      <c r="I3527" s="15"/>
      <c r="J3527" s="77"/>
      <c r="K3527" s="92"/>
    </row>
    <row r="3528" spans="1:11" ht="12.75" x14ac:dyDescent="0.2">
      <c r="A3528" s="14"/>
      <c r="B3528" s="14"/>
      <c r="C3528" s="14"/>
      <c r="D3528" s="16"/>
      <c r="E3528" s="16"/>
      <c r="F3528" s="14"/>
      <c r="G3528" s="14"/>
      <c r="H3528" s="14"/>
      <c r="I3528" s="15"/>
      <c r="J3528" s="77"/>
      <c r="K3528" s="92"/>
    </row>
    <row r="3529" spans="1:11" ht="12.75" x14ac:dyDescent="0.2">
      <c r="A3529" s="14"/>
      <c r="B3529" s="14"/>
      <c r="C3529" s="14"/>
      <c r="D3529" s="16"/>
      <c r="E3529" s="16"/>
      <c r="F3529" s="14"/>
      <c r="G3529" s="14"/>
      <c r="H3529" s="14"/>
      <c r="I3529" s="15"/>
      <c r="J3529" s="77"/>
      <c r="K3529" s="92"/>
    </row>
    <row r="3530" spans="1:11" ht="12.75" x14ac:dyDescent="0.2">
      <c r="A3530" s="14"/>
      <c r="B3530" s="14"/>
      <c r="C3530" s="14"/>
      <c r="D3530" s="16"/>
      <c r="E3530" s="16"/>
      <c r="F3530" s="14"/>
      <c r="G3530" s="14"/>
      <c r="H3530" s="14"/>
      <c r="I3530" s="15"/>
      <c r="J3530" s="77"/>
      <c r="K3530" s="92"/>
    </row>
    <row r="3531" spans="1:11" ht="12.75" x14ac:dyDescent="0.2">
      <c r="A3531" s="14"/>
      <c r="B3531" s="14"/>
      <c r="C3531" s="14"/>
      <c r="D3531" s="16"/>
      <c r="E3531" s="16"/>
      <c r="F3531" s="14"/>
      <c r="G3531" s="14"/>
      <c r="H3531" s="14"/>
      <c r="I3531" s="15"/>
      <c r="J3531" s="77"/>
      <c r="K3531" s="92"/>
    </row>
    <row r="3532" spans="1:11" ht="12.75" x14ac:dyDescent="0.2">
      <c r="A3532" s="14"/>
      <c r="B3532" s="14"/>
      <c r="C3532" s="14"/>
      <c r="D3532" s="16"/>
      <c r="E3532" s="16"/>
      <c r="F3532" s="14"/>
      <c r="G3532" s="14"/>
      <c r="H3532" s="14"/>
      <c r="I3532" s="15"/>
      <c r="J3532" s="77"/>
      <c r="K3532" s="92"/>
    </row>
    <row r="3533" spans="1:11" ht="12.75" x14ac:dyDescent="0.2">
      <c r="A3533" s="14"/>
      <c r="B3533" s="14"/>
      <c r="C3533" s="14"/>
      <c r="D3533" s="16"/>
      <c r="E3533" s="16"/>
      <c r="F3533" s="14"/>
      <c r="G3533" s="14"/>
      <c r="H3533" s="14"/>
      <c r="I3533" s="15"/>
      <c r="J3533" s="77"/>
      <c r="K3533" s="92"/>
    </row>
    <row r="3534" spans="1:11" ht="12.75" x14ac:dyDescent="0.2">
      <c r="A3534" s="14"/>
      <c r="B3534" s="14"/>
      <c r="C3534" s="14"/>
      <c r="D3534" s="16"/>
      <c r="E3534" s="16"/>
      <c r="F3534" s="14"/>
      <c r="G3534" s="14"/>
      <c r="H3534" s="14"/>
      <c r="I3534" s="15"/>
      <c r="J3534" s="77"/>
      <c r="K3534" s="92"/>
    </row>
    <row r="3535" spans="1:11" ht="12.75" x14ac:dyDescent="0.2">
      <c r="A3535" s="14"/>
      <c r="B3535" s="14"/>
      <c r="C3535" s="14"/>
      <c r="D3535" s="16"/>
      <c r="E3535" s="16"/>
      <c r="F3535" s="14"/>
      <c r="G3535" s="14"/>
      <c r="H3535" s="14"/>
      <c r="I3535" s="15"/>
      <c r="J3535" s="77"/>
      <c r="K3535" s="92"/>
    </row>
    <row r="3536" spans="1:11" ht="12.75" x14ac:dyDescent="0.2">
      <c r="A3536" s="14"/>
      <c r="B3536" s="14"/>
      <c r="C3536" s="14"/>
      <c r="D3536" s="16"/>
      <c r="E3536" s="16"/>
      <c r="F3536" s="14"/>
      <c r="G3536" s="14"/>
      <c r="H3536" s="14"/>
      <c r="I3536" s="15"/>
      <c r="J3536" s="77"/>
      <c r="K3536" s="92"/>
    </row>
    <row r="3537" spans="1:11" ht="12.75" x14ac:dyDescent="0.2">
      <c r="A3537" s="14"/>
      <c r="B3537" s="14"/>
      <c r="C3537" s="14"/>
      <c r="D3537" s="16"/>
      <c r="E3537" s="16"/>
      <c r="F3537" s="14"/>
      <c r="G3537" s="14"/>
      <c r="H3537" s="14"/>
      <c r="I3537" s="15"/>
      <c r="J3537" s="77"/>
      <c r="K3537" s="92"/>
    </row>
    <row r="3538" spans="1:11" ht="12.75" x14ac:dyDescent="0.2">
      <c r="A3538" s="14"/>
      <c r="B3538" s="14"/>
      <c r="C3538" s="14"/>
      <c r="D3538" s="16"/>
      <c r="E3538" s="16"/>
      <c r="F3538" s="14"/>
      <c r="G3538" s="14"/>
      <c r="H3538" s="14"/>
      <c r="I3538" s="15"/>
      <c r="J3538" s="77"/>
      <c r="K3538" s="92"/>
    </row>
    <row r="3539" spans="1:11" ht="12.75" x14ac:dyDescent="0.2">
      <c r="A3539" s="14"/>
      <c r="B3539" s="14"/>
      <c r="C3539" s="14"/>
      <c r="D3539" s="16"/>
      <c r="E3539" s="16"/>
      <c r="F3539" s="14"/>
      <c r="G3539" s="14"/>
      <c r="H3539" s="14"/>
      <c r="I3539" s="15"/>
      <c r="J3539" s="77"/>
      <c r="K3539" s="92"/>
    </row>
    <row r="3540" spans="1:11" ht="12.75" x14ac:dyDescent="0.2">
      <c r="A3540" s="14"/>
      <c r="B3540" s="14"/>
      <c r="C3540" s="14"/>
      <c r="D3540" s="16"/>
      <c r="E3540" s="16"/>
      <c r="F3540" s="14"/>
      <c r="G3540" s="14"/>
      <c r="H3540" s="14"/>
      <c r="I3540" s="15"/>
      <c r="J3540" s="77"/>
      <c r="K3540" s="92"/>
    </row>
    <row r="3541" spans="1:11" ht="12.75" x14ac:dyDescent="0.2">
      <c r="A3541" s="14"/>
      <c r="B3541" s="14"/>
      <c r="C3541" s="14"/>
      <c r="D3541" s="16"/>
      <c r="E3541" s="16"/>
      <c r="F3541" s="14"/>
      <c r="G3541" s="14"/>
      <c r="H3541" s="14"/>
      <c r="I3541" s="15"/>
      <c r="J3541" s="77"/>
      <c r="K3541" s="92"/>
    </row>
    <row r="3542" spans="1:11" ht="12.75" x14ac:dyDescent="0.2">
      <c r="A3542" s="14"/>
      <c r="B3542" s="14"/>
      <c r="C3542" s="14"/>
      <c r="D3542" s="16"/>
      <c r="E3542" s="16"/>
      <c r="F3542" s="14"/>
      <c r="G3542" s="14"/>
      <c r="H3542" s="14"/>
      <c r="I3542" s="15"/>
      <c r="J3542" s="77"/>
      <c r="K3542" s="92"/>
    </row>
    <row r="3543" spans="1:11" ht="12.75" x14ac:dyDescent="0.2">
      <c r="A3543" s="14"/>
      <c r="B3543" s="14"/>
      <c r="C3543" s="14"/>
      <c r="D3543" s="16"/>
      <c r="E3543" s="16"/>
      <c r="F3543" s="14"/>
      <c r="G3543" s="14"/>
      <c r="H3543" s="14"/>
      <c r="I3543" s="15"/>
      <c r="J3543" s="77"/>
      <c r="K3543" s="92"/>
    </row>
    <row r="3544" spans="1:11" ht="12.75" x14ac:dyDescent="0.2">
      <c r="A3544" s="14"/>
      <c r="B3544" s="14"/>
      <c r="C3544" s="14"/>
      <c r="D3544" s="16"/>
      <c r="E3544" s="16"/>
      <c r="F3544" s="14"/>
      <c r="G3544" s="14"/>
      <c r="H3544" s="14"/>
      <c r="I3544" s="15"/>
      <c r="J3544" s="77"/>
      <c r="K3544" s="92"/>
    </row>
    <row r="3545" spans="1:11" ht="12.75" x14ac:dyDescent="0.2">
      <c r="A3545" s="14"/>
      <c r="B3545" s="14"/>
      <c r="C3545" s="14"/>
      <c r="D3545" s="16"/>
      <c r="E3545" s="16"/>
      <c r="F3545" s="14"/>
      <c r="G3545" s="14"/>
      <c r="H3545" s="14"/>
      <c r="I3545" s="15"/>
      <c r="J3545" s="77"/>
      <c r="K3545" s="92"/>
    </row>
    <row r="3546" spans="1:11" ht="12.75" x14ac:dyDescent="0.2">
      <c r="A3546" s="14"/>
      <c r="B3546" s="14"/>
      <c r="C3546" s="14"/>
      <c r="D3546" s="16"/>
      <c r="E3546" s="16"/>
      <c r="F3546" s="14"/>
      <c r="G3546" s="14"/>
      <c r="H3546" s="14"/>
      <c r="I3546" s="15"/>
      <c r="J3546" s="77"/>
      <c r="K3546" s="92"/>
    </row>
    <row r="3547" spans="1:11" ht="12.75" x14ac:dyDescent="0.2">
      <c r="A3547" s="14"/>
      <c r="B3547" s="14"/>
      <c r="C3547" s="14"/>
      <c r="D3547" s="16"/>
      <c r="E3547" s="16"/>
      <c r="F3547" s="14"/>
      <c r="G3547" s="14"/>
      <c r="H3547" s="14"/>
      <c r="I3547" s="15"/>
      <c r="J3547" s="77"/>
      <c r="K3547" s="92"/>
    </row>
    <row r="3548" spans="1:11" ht="12.75" x14ac:dyDescent="0.2">
      <c r="A3548" s="14"/>
      <c r="B3548" s="14"/>
      <c r="C3548" s="14"/>
      <c r="D3548" s="16"/>
      <c r="E3548" s="16"/>
      <c r="F3548" s="14"/>
      <c r="G3548" s="14"/>
      <c r="H3548" s="14"/>
      <c r="I3548" s="15"/>
      <c r="J3548" s="77"/>
      <c r="K3548" s="92"/>
    </row>
    <row r="3549" spans="1:11" ht="12.75" x14ac:dyDescent="0.2">
      <c r="A3549" s="14"/>
      <c r="B3549" s="14"/>
      <c r="C3549" s="14"/>
      <c r="D3549" s="16"/>
      <c r="E3549" s="16"/>
      <c r="F3549" s="14"/>
      <c r="G3549" s="14"/>
      <c r="H3549" s="14"/>
      <c r="I3549" s="15"/>
      <c r="J3549" s="77"/>
      <c r="K3549" s="92"/>
    </row>
    <row r="3550" spans="1:11" ht="12.75" x14ac:dyDescent="0.2">
      <c r="A3550" s="14"/>
      <c r="B3550" s="14"/>
      <c r="C3550" s="14"/>
      <c r="D3550" s="16"/>
      <c r="E3550" s="16"/>
      <c r="F3550" s="14"/>
      <c r="G3550" s="14"/>
      <c r="H3550" s="14"/>
      <c r="I3550" s="15"/>
      <c r="J3550" s="77"/>
      <c r="K3550" s="92"/>
    </row>
    <row r="3551" spans="1:11" ht="12.75" x14ac:dyDescent="0.2">
      <c r="A3551" s="14"/>
      <c r="B3551" s="14"/>
      <c r="C3551" s="14"/>
      <c r="D3551" s="16"/>
      <c r="E3551" s="16"/>
      <c r="F3551" s="14"/>
      <c r="G3551" s="14"/>
      <c r="H3551" s="14"/>
      <c r="I3551" s="15"/>
      <c r="J3551" s="77"/>
      <c r="K3551" s="92"/>
    </row>
    <row r="3552" spans="1:11" ht="12.75" x14ac:dyDescent="0.2">
      <c r="A3552" s="14"/>
      <c r="B3552" s="14"/>
      <c r="C3552" s="14"/>
      <c r="D3552" s="16"/>
      <c r="E3552" s="16"/>
      <c r="F3552" s="14"/>
      <c r="G3552" s="14"/>
      <c r="H3552" s="14"/>
      <c r="I3552" s="15"/>
      <c r="J3552" s="77"/>
      <c r="K3552" s="92"/>
    </row>
    <row r="3553" spans="1:11" ht="12.75" x14ac:dyDescent="0.2">
      <c r="A3553" s="14"/>
      <c r="B3553" s="14"/>
      <c r="C3553" s="14"/>
      <c r="D3553" s="16"/>
      <c r="E3553" s="16"/>
      <c r="F3553" s="14"/>
      <c r="G3553" s="14"/>
      <c r="H3553" s="14"/>
      <c r="I3553" s="15"/>
      <c r="J3553" s="77"/>
      <c r="K3553" s="92"/>
    </row>
    <row r="3554" spans="1:11" ht="12.75" x14ac:dyDescent="0.2">
      <c r="A3554" s="14"/>
      <c r="B3554" s="14"/>
      <c r="C3554" s="14"/>
      <c r="D3554" s="16"/>
      <c r="E3554" s="16"/>
      <c r="F3554" s="14"/>
      <c r="G3554" s="14"/>
      <c r="H3554" s="14"/>
      <c r="I3554" s="15"/>
      <c r="J3554" s="77"/>
      <c r="K3554" s="92"/>
    </row>
    <row r="3555" spans="1:11" ht="12.75" x14ac:dyDescent="0.2">
      <c r="A3555" s="14"/>
      <c r="B3555" s="14"/>
      <c r="C3555" s="14"/>
      <c r="D3555" s="16"/>
      <c r="E3555" s="16"/>
      <c r="F3555" s="14"/>
      <c r="G3555" s="14"/>
      <c r="H3555" s="14"/>
      <c r="I3555" s="15"/>
      <c r="J3555" s="77"/>
      <c r="K3555" s="92"/>
    </row>
    <row r="3556" spans="1:11" ht="12.75" x14ac:dyDescent="0.2">
      <c r="A3556" s="14"/>
      <c r="B3556" s="14"/>
      <c r="C3556" s="14"/>
      <c r="D3556" s="16"/>
      <c r="E3556" s="16"/>
      <c r="F3556" s="14"/>
      <c r="G3556" s="14"/>
      <c r="H3556" s="14"/>
      <c r="I3556" s="15"/>
      <c r="J3556" s="77"/>
      <c r="K3556" s="92"/>
    </row>
    <row r="3557" spans="1:11" ht="12.75" x14ac:dyDescent="0.2">
      <c r="A3557" s="14"/>
      <c r="B3557" s="14"/>
      <c r="C3557" s="14"/>
      <c r="D3557" s="16"/>
      <c r="E3557" s="16"/>
      <c r="F3557" s="14"/>
      <c r="G3557" s="14"/>
      <c r="H3557" s="14"/>
      <c r="I3557" s="15"/>
      <c r="J3557" s="77"/>
      <c r="K3557" s="92"/>
    </row>
    <row r="3558" spans="1:11" ht="12.75" x14ac:dyDescent="0.2">
      <c r="A3558" s="14"/>
      <c r="B3558" s="14"/>
      <c r="C3558" s="14"/>
      <c r="D3558" s="16"/>
      <c r="E3558" s="16"/>
      <c r="F3558" s="14"/>
      <c r="G3558" s="14"/>
      <c r="H3558" s="14"/>
      <c r="I3558" s="15"/>
      <c r="J3558" s="77"/>
      <c r="K3558" s="92"/>
    </row>
    <row r="3559" spans="1:11" ht="12.75" x14ac:dyDescent="0.2">
      <c r="A3559" s="14"/>
      <c r="B3559" s="14"/>
      <c r="C3559" s="14"/>
      <c r="D3559" s="16"/>
      <c r="E3559" s="16"/>
      <c r="F3559" s="14"/>
      <c r="G3559" s="14"/>
      <c r="H3559" s="14"/>
      <c r="I3559" s="15"/>
      <c r="J3559" s="77"/>
      <c r="K3559" s="92"/>
    </row>
    <row r="3560" spans="1:11" ht="12.75" x14ac:dyDescent="0.2">
      <c r="A3560" s="14"/>
      <c r="B3560" s="14"/>
      <c r="C3560" s="14"/>
      <c r="D3560" s="16"/>
      <c r="E3560" s="16"/>
      <c r="F3560" s="14"/>
      <c r="G3560" s="14"/>
      <c r="H3560" s="14"/>
      <c r="I3560" s="15"/>
      <c r="J3560" s="77"/>
      <c r="K3560" s="92"/>
    </row>
    <row r="3561" spans="1:11" ht="12.75" x14ac:dyDescent="0.2">
      <c r="A3561" s="14"/>
      <c r="B3561" s="14"/>
      <c r="C3561" s="14"/>
      <c r="D3561" s="16"/>
      <c r="E3561" s="16"/>
      <c r="F3561" s="14"/>
      <c r="G3561" s="14"/>
      <c r="H3561" s="14"/>
      <c r="I3561" s="15"/>
      <c r="J3561" s="77"/>
      <c r="K3561" s="92"/>
    </row>
    <row r="3562" spans="1:11" ht="12.75" x14ac:dyDescent="0.2">
      <c r="A3562" s="14"/>
      <c r="B3562" s="14"/>
      <c r="C3562" s="14"/>
      <c r="D3562" s="16"/>
      <c r="E3562" s="16"/>
      <c r="F3562" s="14"/>
      <c r="G3562" s="14"/>
      <c r="H3562" s="14"/>
      <c r="I3562" s="15"/>
      <c r="J3562" s="77"/>
      <c r="K3562" s="92"/>
    </row>
    <row r="3563" spans="1:11" ht="12.75" x14ac:dyDescent="0.2">
      <c r="A3563" s="14"/>
      <c r="B3563" s="14"/>
      <c r="C3563" s="14"/>
      <c r="D3563" s="16"/>
      <c r="E3563" s="16"/>
      <c r="F3563" s="14"/>
      <c r="G3563" s="14"/>
      <c r="H3563" s="14"/>
      <c r="I3563" s="15"/>
      <c r="J3563" s="77"/>
      <c r="K3563" s="92"/>
    </row>
    <row r="3564" spans="1:11" ht="12.75" x14ac:dyDescent="0.2">
      <c r="A3564" s="14"/>
      <c r="B3564" s="14"/>
      <c r="C3564" s="14"/>
      <c r="D3564" s="16"/>
      <c r="E3564" s="16"/>
      <c r="F3564" s="14"/>
      <c r="G3564" s="14"/>
      <c r="H3564" s="14"/>
      <c r="I3564" s="15"/>
      <c r="J3564" s="77"/>
      <c r="K3564" s="92"/>
    </row>
    <row r="3565" spans="1:11" ht="12.75" x14ac:dyDescent="0.2">
      <c r="A3565" s="14"/>
      <c r="B3565" s="14"/>
      <c r="C3565" s="14"/>
      <c r="D3565" s="16"/>
      <c r="E3565" s="16"/>
      <c r="F3565" s="14"/>
      <c r="G3565" s="14"/>
      <c r="H3565" s="14"/>
      <c r="I3565" s="15"/>
      <c r="J3565" s="77"/>
      <c r="K3565" s="92"/>
    </row>
    <row r="3566" spans="1:11" ht="12.75" x14ac:dyDescent="0.2">
      <c r="A3566" s="14"/>
      <c r="B3566" s="14"/>
      <c r="C3566" s="14"/>
      <c r="D3566" s="16"/>
      <c r="E3566" s="16"/>
      <c r="F3566" s="14"/>
      <c r="G3566" s="14"/>
      <c r="H3566" s="14"/>
      <c r="I3566" s="15"/>
      <c r="J3566" s="77"/>
      <c r="K3566" s="92"/>
    </row>
    <row r="3567" spans="1:11" ht="12.75" x14ac:dyDescent="0.2">
      <c r="A3567" s="14"/>
      <c r="B3567" s="14"/>
      <c r="C3567" s="14"/>
      <c r="D3567" s="16"/>
      <c r="E3567" s="16"/>
      <c r="F3567" s="14"/>
      <c r="G3567" s="14"/>
      <c r="H3567" s="14"/>
      <c r="I3567" s="15"/>
      <c r="J3567" s="77"/>
      <c r="K3567" s="92"/>
    </row>
    <row r="3568" spans="1:11" ht="12.75" x14ac:dyDescent="0.2">
      <c r="A3568" s="14"/>
      <c r="B3568" s="14"/>
      <c r="C3568" s="14"/>
      <c r="D3568" s="16"/>
      <c r="E3568" s="16"/>
      <c r="F3568" s="14"/>
      <c r="G3568" s="14"/>
      <c r="H3568" s="14"/>
      <c r="I3568" s="15"/>
      <c r="J3568" s="77"/>
      <c r="K3568" s="92"/>
    </row>
    <row r="3569" spans="1:11" ht="12.75" x14ac:dyDescent="0.2">
      <c r="A3569" s="14"/>
      <c r="B3569" s="14"/>
      <c r="C3569" s="14"/>
      <c r="D3569" s="16"/>
      <c r="E3569" s="16"/>
      <c r="F3569" s="14"/>
      <c r="G3569" s="14"/>
      <c r="H3569" s="14"/>
      <c r="I3569" s="15"/>
      <c r="J3569" s="77"/>
      <c r="K3569" s="92"/>
    </row>
    <row r="3570" spans="1:11" ht="12.75" x14ac:dyDescent="0.2">
      <c r="A3570" s="14"/>
      <c r="B3570" s="14"/>
      <c r="C3570" s="14"/>
      <c r="D3570" s="16"/>
      <c r="E3570" s="16"/>
      <c r="F3570" s="14"/>
      <c r="G3570" s="14"/>
      <c r="H3570" s="14"/>
      <c r="I3570" s="15"/>
      <c r="J3570" s="77"/>
      <c r="K3570" s="92"/>
    </row>
    <row r="3571" spans="1:11" ht="12.75" x14ac:dyDescent="0.2">
      <c r="A3571" s="14"/>
      <c r="B3571" s="14"/>
      <c r="C3571" s="14"/>
      <c r="D3571" s="16"/>
      <c r="E3571" s="16"/>
      <c r="F3571" s="14"/>
      <c r="G3571" s="14"/>
      <c r="H3571" s="14"/>
      <c r="I3571" s="15"/>
      <c r="J3571" s="77"/>
      <c r="K3571" s="92"/>
    </row>
    <row r="3572" spans="1:11" ht="12.75" x14ac:dyDescent="0.2">
      <c r="A3572" s="14"/>
      <c r="B3572" s="14"/>
      <c r="C3572" s="14"/>
      <c r="D3572" s="16"/>
      <c r="E3572" s="16"/>
      <c r="F3572" s="14"/>
      <c r="G3572" s="14"/>
      <c r="H3572" s="14"/>
      <c r="I3572" s="15"/>
      <c r="J3572" s="77"/>
      <c r="K3572" s="92"/>
    </row>
    <row r="3573" spans="1:11" ht="12.75" x14ac:dyDescent="0.2">
      <c r="A3573" s="14"/>
      <c r="B3573" s="14"/>
      <c r="C3573" s="14"/>
      <c r="D3573" s="16"/>
      <c r="E3573" s="16"/>
      <c r="F3573" s="14"/>
      <c r="G3573" s="14"/>
      <c r="H3573" s="14"/>
      <c r="I3573" s="15"/>
      <c r="J3573" s="77"/>
      <c r="K3573" s="92"/>
    </row>
    <row r="3574" spans="1:11" ht="12.75" x14ac:dyDescent="0.2">
      <c r="A3574" s="14"/>
      <c r="B3574" s="14"/>
      <c r="C3574" s="14"/>
      <c r="D3574" s="16"/>
      <c r="E3574" s="16"/>
      <c r="F3574" s="14"/>
      <c r="G3574" s="14"/>
      <c r="H3574" s="14"/>
      <c r="I3574" s="15"/>
      <c r="J3574" s="77"/>
      <c r="K3574" s="92"/>
    </row>
    <row r="3575" spans="1:11" ht="12.75" x14ac:dyDescent="0.2">
      <c r="A3575" s="14"/>
      <c r="B3575" s="14"/>
      <c r="C3575" s="14"/>
      <c r="D3575" s="16"/>
      <c r="E3575" s="16"/>
      <c r="F3575" s="14"/>
      <c r="G3575" s="14"/>
      <c r="H3575" s="14"/>
      <c r="I3575" s="15"/>
      <c r="J3575" s="77"/>
      <c r="K3575" s="92"/>
    </row>
    <row r="3576" spans="1:11" ht="12.75" x14ac:dyDescent="0.2">
      <c r="A3576" s="14"/>
      <c r="B3576" s="14"/>
      <c r="C3576" s="14"/>
      <c r="D3576" s="16"/>
      <c r="E3576" s="16"/>
      <c r="F3576" s="14"/>
      <c r="G3576" s="14"/>
      <c r="H3576" s="14"/>
      <c r="I3576" s="15"/>
      <c r="J3576" s="77"/>
      <c r="K3576" s="92"/>
    </row>
    <row r="3577" spans="1:11" ht="12.75" x14ac:dyDescent="0.2">
      <c r="A3577" s="14"/>
      <c r="B3577" s="14"/>
      <c r="C3577" s="14"/>
      <c r="D3577" s="16"/>
      <c r="E3577" s="16"/>
      <c r="F3577" s="14"/>
      <c r="G3577" s="14"/>
      <c r="H3577" s="14"/>
      <c r="I3577" s="15"/>
      <c r="J3577" s="77"/>
      <c r="K3577" s="92"/>
    </row>
    <row r="3578" spans="1:11" ht="12.75" x14ac:dyDescent="0.2">
      <c r="A3578" s="14"/>
      <c r="B3578" s="14"/>
      <c r="C3578" s="14"/>
      <c r="D3578" s="16"/>
      <c r="E3578" s="16"/>
      <c r="F3578" s="14"/>
      <c r="G3578" s="14"/>
      <c r="H3578" s="14"/>
      <c r="I3578" s="15"/>
      <c r="J3578" s="77"/>
      <c r="K3578" s="92"/>
    </row>
    <row r="3579" spans="1:11" ht="12.75" x14ac:dyDescent="0.2">
      <c r="A3579" s="14"/>
      <c r="B3579" s="14"/>
      <c r="C3579" s="14"/>
      <c r="D3579" s="16"/>
      <c r="E3579" s="16"/>
      <c r="F3579" s="14"/>
      <c r="G3579" s="14"/>
      <c r="H3579" s="14"/>
      <c r="I3579" s="15"/>
      <c r="J3579" s="77"/>
      <c r="K3579" s="92"/>
    </row>
    <row r="3580" spans="1:11" ht="12.75" x14ac:dyDescent="0.2">
      <c r="A3580" s="14"/>
      <c r="B3580" s="14"/>
      <c r="C3580" s="14"/>
      <c r="D3580" s="16"/>
      <c r="E3580" s="16"/>
      <c r="F3580" s="14"/>
      <c r="G3580" s="14"/>
      <c r="H3580" s="14"/>
      <c r="I3580" s="15"/>
      <c r="J3580" s="77"/>
      <c r="K3580" s="92"/>
    </row>
    <row r="3581" spans="1:11" ht="12.75" x14ac:dyDescent="0.2">
      <c r="A3581" s="14"/>
      <c r="B3581" s="14"/>
      <c r="C3581" s="14"/>
      <c r="D3581" s="16"/>
      <c r="E3581" s="16"/>
      <c r="F3581" s="14"/>
      <c r="G3581" s="14"/>
      <c r="H3581" s="14"/>
      <c r="I3581" s="15"/>
      <c r="J3581" s="77"/>
      <c r="K3581" s="92"/>
    </row>
    <row r="3582" spans="1:11" ht="12.75" x14ac:dyDescent="0.2">
      <c r="A3582" s="14"/>
      <c r="B3582" s="14"/>
      <c r="C3582" s="14"/>
      <c r="D3582" s="16"/>
      <c r="E3582" s="16"/>
      <c r="F3582" s="14"/>
      <c r="G3582" s="14"/>
      <c r="H3582" s="14"/>
      <c r="I3582" s="15"/>
      <c r="J3582" s="77"/>
      <c r="K3582" s="92"/>
    </row>
    <row r="3583" spans="1:11" ht="12.75" x14ac:dyDescent="0.2">
      <c r="A3583" s="14"/>
      <c r="B3583" s="14"/>
      <c r="C3583" s="14"/>
      <c r="D3583" s="16"/>
      <c r="E3583" s="16"/>
      <c r="F3583" s="14"/>
      <c r="G3583" s="14"/>
      <c r="H3583" s="14"/>
      <c r="I3583" s="15"/>
      <c r="J3583" s="77"/>
      <c r="K3583" s="92"/>
    </row>
    <row r="3584" spans="1:11" ht="12.75" x14ac:dyDescent="0.2">
      <c r="A3584" s="14"/>
      <c r="B3584" s="14"/>
      <c r="C3584" s="14"/>
      <c r="D3584" s="16"/>
      <c r="E3584" s="16"/>
      <c r="F3584" s="14"/>
      <c r="G3584" s="14"/>
      <c r="H3584" s="14"/>
      <c r="I3584" s="15"/>
      <c r="J3584" s="77"/>
      <c r="K3584" s="92"/>
    </row>
    <row r="3585" spans="1:11" ht="12.75" x14ac:dyDescent="0.2">
      <c r="A3585" s="14"/>
      <c r="B3585" s="14"/>
      <c r="C3585" s="14"/>
      <c r="D3585" s="16"/>
      <c r="E3585" s="16"/>
      <c r="F3585" s="14"/>
      <c r="G3585" s="14"/>
      <c r="H3585" s="14"/>
      <c r="I3585" s="15"/>
      <c r="J3585" s="77"/>
      <c r="K3585" s="92"/>
    </row>
    <row r="3586" spans="1:11" ht="12.75" x14ac:dyDescent="0.2">
      <c r="A3586" s="14"/>
      <c r="B3586" s="14"/>
      <c r="C3586" s="14"/>
      <c r="D3586" s="16"/>
      <c r="E3586" s="16"/>
      <c r="F3586" s="14"/>
      <c r="G3586" s="14"/>
      <c r="H3586" s="14"/>
      <c r="I3586" s="15"/>
      <c r="J3586" s="77"/>
      <c r="K3586" s="92"/>
    </row>
    <row r="3587" spans="1:11" ht="12.75" x14ac:dyDescent="0.2">
      <c r="A3587" s="14"/>
      <c r="B3587" s="14"/>
      <c r="C3587" s="14"/>
      <c r="D3587" s="16"/>
      <c r="E3587" s="16"/>
      <c r="F3587" s="14"/>
      <c r="G3587" s="14"/>
      <c r="H3587" s="14"/>
      <c r="I3587" s="15"/>
      <c r="J3587" s="77"/>
      <c r="K3587" s="92"/>
    </row>
    <row r="3588" spans="1:11" ht="12.75" x14ac:dyDescent="0.2">
      <c r="A3588" s="14"/>
      <c r="B3588" s="14"/>
      <c r="C3588" s="14"/>
      <c r="D3588" s="16"/>
      <c r="E3588" s="16"/>
      <c r="F3588" s="14"/>
      <c r="G3588" s="14"/>
      <c r="H3588" s="14"/>
      <c r="I3588" s="15"/>
      <c r="J3588" s="77"/>
      <c r="K3588" s="92"/>
    </row>
    <row r="3589" spans="1:11" ht="12.75" x14ac:dyDescent="0.2">
      <c r="A3589" s="14"/>
      <c r="B3589" s="14"/>
      <c r="C3589" s="14"/>
      <c r="D3589" s="16"/>
      <c r="E3589" s="16"/>
      <c r="F3589" s="14"/>
      <c r="G3589" s="14"/>
      <c r="H3589" s="14"/>
      <c r="I3589" s="15"/>
      <c r="J3589" s="77"/>
      <c r="K3589" s="92"/>
    </row>
    <row r="3590" spans="1:11" ht="12.75" x14ac:dyDescent="0.2">
      <c r="A3590" s="14"/>
      <c r="B3590" s="14"/>
      <c r="C3590" s="14"/>
      <c r="D3590" s="16"/>
      <c r="E3590" s="16"/>
      <c r="F3590" s="14"/>
      <c r="G3590" s="14"/>
      <c r="H3590" s="14"/>
      <c r="I3590" s="15"/>
      <c r="J3590" s="77"/>
      <c r="K3590" s="92"/>
    </row>
    <row r="3591" spans="1:11" ht="12.75" x14ac:dyDescent="0.2">
      <c r="A3591" s="14"/>
      <c r="B3591" s="14"/>
      <c r="C3591" s="14"/>
      <c r="D3591" s="16"/>
      <c r="E3591" s="16"/>
      <c r="F3591" s="14"/>
      <c r="G3591" s="14"/>
      <c r="H3591" s="14"/>
      <c r="I3591" s="15"/>
      <c r="J3591" s="77"/>
      <c r="K3591" s="92"/>
    </row>
    <row r="3592" spans="1:11" ht="12.75" x14ac:dyDescent="0.2">
      <c r="A3592" s="14"/>
      <c r="B3592" s="14"/>
      <c r="C3592" s="14"/>
      <c r="D3592" s="16"/>
      <c r="E3592" s="16"/>
      <c r="F3592" s="14"/>
      <c r="G3592" s="14"/>
      <c r="H3592" s="14"/>
      <c r="I3592" s="15"/>
      <c r="J3592" s="77"/>
      <c r="K3592" s="92"/>
    </row>
    <row r="3593" spans="1:11" ht="12.75" x14ac:dyDescent="0.2">
      <c r="A3593" s="14"/>
      <c r="B3593" s="14"/>
      <c r="C3593" s="14"/>
      <c r="D3593" s="16"/>
      <c r="E3593" s="16"/>
      <c r="F3593" s="14"/>
      <c r="G3593" s="14"/>
      <c r="H3593" s="14"/>
      <c r="I3593" s="15"/>
      <c r="J3593" s="77"/>
      <c r="K3593" s="92"/>
    </row>
    <row r="3594" spans="1:11" ht="12.75" x14ac:dyDescent="0.2">
      <c r="A3594" s="14"/>
      <c r="B3594" s="14"/>
      <c r="C3594" s="14"/>
      <c r="D3594" s="16"/>
      <c r="E3594" s="16"/>
      <c r="F3594" s="14"/>
      <c r="G3594" s="14"/>
      <c r="H3594" s="14"/>
      <c r="I3594" s="15"/>
      <c r="J3594" s="77"/>
      <c r="K3594" s="92"/>
    </row>
    <row r="3595" spans="1:11" ht="12.75" x14ac:dyDescent="0.2">
      <c r="A3595" s="14"/>
      <c r="B3595" s="14"/>
      <c r="C3595" s="14"/>
      <c r="D3595" s="16"/>
      <c r="E3595" s="16"/>
      <c r="F3595" s="14"/>
      <c r="G3595" s="14"/>
      <c r="H3595" s="14"/>
      <c r="I3595" s="15"/>
      <c r="J3595" s="77"/>
      <c r="K3595" s="92"/>
    </row>
    <row r="3596" spans="1:11" ht="12.75" x14ac:dyDescent="0.2">
      <c r="A3596" s="14"/>
      <c r="B3596" s="14"/>
      <c r="C3596" s="14"/>
      <c r="D3596" s="16"/>
      <c r="E3596" s="16"/>
      <c r="F3596" s="14"/>
      <c r="G3596" s="14"/>
      <c r="H3596" s="14"/>
      <c r="I3596" s="15"/>
      <c r="J3596" s="77"/>
      <c r="K3596" s="92"/>
    </row>
    <row r="3597" spans="1:11" ht="12.75" x14ac:dyDescent="0.2">
      <c r="A3597" s="14"/>
      <c r="B3597" s="14"/>
      <c r="C3597" s="14"/>
      <c r="D3597" s="16"/>
      <c r="E3597" s="16"/>
      <c r="F3597" s="14"/>
      <c r="G3597" s="14"/>
      <c r="H3597" s="14"/>
      <c r="I3597" s="15"/>
      <c r="J3597" s="77"/>
      <c r="K3597" s="92"/>
    </row>
    <row r="3598" spans="1:11" ht="12.75" x14ac:dyDescent="0.2">
      <c r="A3598" s="14"/>
      <c r="B3598" s="14"/>
      <c r="C3598" s="14"/>
      <c r="D3598" s="16"/>
      <c r="E3598" s="16"/>
      <c r="F3598" s="14"/>
      <c r="G3598" s="14"/>
      <c r="H3598" s="14"/>
      <c r="I3598" s="15"/>
      <c r="J3598" s="77"/>
      <c r="K3598" s="92"/>
    </row>
    <row r="3599" spans="1:11" ht="12.75" x14ac:dyDescent="0.2">
      <c r="A3599" s="14"/>
      <c r="B3599" s="14"/>
      <c r="C3599" s="14"/>
      <c r="D3599" s="16"/>
      <c r="E3599" s="16"/>
      <c r="F3599" s="14"/>
      <c r="G3599" s="14"/>
      <c r="H3599" s="14"/>
      <c r="I3599" s="15"/>
      <c r="J3599" s="77"/>
      <c r="K3599" s="92"/>
    </row>
    <row r="3600" spans="1:11" ht="12.75" x14ac:dyDescent="0.2">
      <c r="A3600" s="14"/>
      <c r="B3600" s="14"/>
      <c r="C3600" s="14"/>
      <c r="D3600" s="16"/>
      <c r="E3600" s="16"/>
      <c r="F3600" s="14"/>
      <c r="G3600" s="14"/>
      <c r="H3600" s="14"/>
      <c r="I3600" s="15"/>
      <c r="J3600" s="77"/>
      <c r="K3600" s="92"/>
    </row>
    <row r="3601" spans="1:11" ht="12.75" x14ac:dyDescent="0.2">
      <c r="A3601" s="14"/>
      <c r="B3601" s="14"/>
      <c r="C3601" s="14"/>
      <c r="D3601" s="16"/>
      <c r="E3601" s="16"/>
      <c r="F3601" s="14"/>
      <c r="G3601" s="14"/>
      <c r="H3601" s="14"/>
      <c r="I3601" s="15"/>
      <c r="J3601" s="77"/>
      <c r="K3601" s="92"/>
    </row>
    <row r="3602" spans="1:11" ht="12.75" x14ac:dyDescent="0.2">
      <c r="A3602" s="14"/>
      <c r="B3602" s="14"/>
      <c r="C3602" s="14"/>
      <c r="D3602" s="16"/>
      <c r="E3602" s="16"/>
      <c r="F3602" s="14"/>
      <c r="G3602" s="14"/>
      <c r="H3602" s="14"/>
      <c r="I3602" s="15"/>
      <c r="J3602" s="77"/>
      <c r="K3602" s="92"/>
    </row>
    <row r="3603" spans="1:11" ht="12.75" x14ac:dyDescent="0.2">
      <c r="A3603" s="14"/>
      <c r="B3603" s="14"/>
      <c r="C3603" s="14"/>
      <c r="D3603" s="16"/>
      <c r="E3603" s="16"/>
      <c r="F3603" s="14"/>
      <c r="G3603" s="14"/>
      <c r="H3603" s="14"/>
      <c r="I3603" s="15"/>
      <c r="J3603" s="77"/>
      <c r="K3603" s="92"/>
    </row>
    <row r="3604" spans="1:11" ht="12.75" x14ac:dyDescent="0.2">
      <c r="A3604" s="14"/>
      <c r="B3604" s="14"/>
      <c r="C3604" s="14"/>
      <c r="D3604" s="16"/>
      <c r="E3604" s="16"/>
      <c r="F3604" s="14"/>
      <c r="G3604" s="14"/>
      <c r="H3604" s="14"/>
      <c r="I3604" s="15"/>
      <c r="J3604" s="77"/>
      <c r="K3604" s="92"/>
    </row>
    <row r="3605" spans="1:11" ht="12.75" x14ac:dyDescent="0.2">
      <c r="A3605" s="14"/>
      <c r="B3605" s="14"/>
      <c r="C3605" s="14"/>
      <c r="D3605" s="16"/>
      <c r="E3605" s="16"/>
      <c r="F3605" s="14"/>
      <c r="G3605" s="14"/>
      <c r="H3605" s="14"/>
      <c r="I3605" s="15"/>
      <c r="J3605" s="77"/>
      <c r="K3605" s="92"/>
    </row>
    <row r="3606" spans="1:11" ht="12.75" x14ac:dyDescent="0.2">
      <c r="A3606" s="14"/>
      <c r="B3606" s="14"/>
      <c r="C3606" s="14"/>
      <c r="D3606" s="16"/>
      <c r="E3606" s="16"/>
      <c r="F3606" s="14"/>
      <c r="G3606" s="14"/>
      <c r="H3606" s="14"/>
      <c r="I3606" s="15"/>
      <c r="J3606" s="77"/>
      <c r="K3606" s="92"/>
    </row>
    <row r="3607" spans="1:11" ht="12.75" x14ac:dyDescent="0.2">
      <c r="A3607" s="14"/>
      <c r="B3607" s="14"/>
      <c r="C3607" s="14"/>
      <c r="D3607" s="16"/>
      <c r="E3607" s="16"/>
      <c r="F3607" s="14"/>
      <c r="G3607" s="14"/>
      <c r="H3607" s="14"/>
      <c r="I3607" s="15"/>
      <c r="J3607" s="77"/>
      <c r="K3607" s="92"/>
    </row>
    <row r="3608" spans="1:11" ht="12.75" x14ac:dyDescent="0.2">
      <c r="A3608" s="14"/>
      <c r="B3608" s="14"/>
      <c r="C3608" s="14"/>
      <c r="D3608" s="16"/>
      <c r="E3608" s="16"/>
      <c r="F3608" s="14"/>
      <c r="G3608" s="14"/>
      <c r="H3608" s="14"/>
      <c r="I3608" s="15"/>
      <c r="J3608" s="77"/>
      <c r="K3608" s="92"/>
    </row>
    <row r="3609" spans="1:11" ht="12.75" x14ac:dyDescent="0.2">
      <c r="A3609" s="14"/>
      <c r="B3609" s="14"/>
      <c r="C3609" s="14"/>
      <c r="D3609" s="16"/>
      <c r="E3609" s="16"/>
      <c r="F3609" s="14"/>
      <c r="G3609" s="14"/>
      <c r="H3609" s="14"/>
      <c r="I3609" s="15"/>
      <c r="J3609" s="77"/>
      <c r="K3609" s="92"/>
    </row>
    <row r="3610" spans="1:11" ht="12.75" x14ac:dyDescent="0.2">
      <c r="A3610" s="14"/>
      <c r="B3610" s="14"/>
      <c r="C3610" s="14"/>
      <c r="D3610" s="16"/>
      <c r="E3610" s="16"/>
      <c r="F3610" s="14"/>
      <c r="G3610" s="14"/>
      <c r="H3610" s="14"/>
      <c r="I3610" s="15"/>
      <c r="J3610" s="77"/>
      <c r="K3610" s="92"/>
    </row>
    <row r="3611" spans="1:11" ht="12.75" x14ac:dyDescent="0.2">
      <c r="A3611" s="14"/>
      <c r="B3611" s="14"/>
      <c r="C3611" s="14"/>
      <c r="D3611" s="16"/>
      <c r="E3611" s="16"/>
      <c r="F3611" s="14"/>
      <c r="G3611" s="14"/>
      <c r="H3611" s="14"/>
      <c r="I3611" s="15"/>
      <c r="J3611" s="77"/>
      <c r="K3611" s="92"/>
    </row>
    <row r="3612" spans="1:11" ht="12.75" x14ac:dyDescent="0.2">
      <c r="A3612" s="14"/>
      <c r="B3612" s="14"/>
      <c r="C3612" s="14"/>
      <c r="D3612" s="16"/>
      <c r="E3612" s="16"/>
      <c r="F3612" s="14"/>
      <c r="G3612" s="14"/>
      <c r="H3612" s="14"/>
      <c r="I3612" s="15"/>
      <c r="J3612" s="77"/>
      <c r="K3612" s="92"/>
    </row>
    <row r="3613" spans="1:11" ht="12.75" x14ac:dyDescent="0.2">
      <c r="A3613" s="14"/>
      <c r="B3613" s="14"/>
      <c r="C3613" s="14"/>
      <c r="D3613" s="16"/>
      <c r="E3613" s="16"/>
      <c r="F3613" s="14"/>
      <c r="G3613" s="14"/>
      <c r="H3613" s="14"/>
      <c r="I3613" s="15"/>
      <c r="J3613" s="77"/>
      <c r="K3613" s="92"/>
    </row>
    <row r="3614" spans="1:11" ht="12.75" x14ac:dyDescent="0.2">
      <c r="A3614" s="14"/>
      <c r="B3614" s="14"/>
      <c r="C3614" s="14"/>
      <c r="D3614" s="16"/>
      <c r="E3614" s="16"/>
      <c r="F3614" s="14"/>
      <c r="G3614" s="14"/>
      <c r="H3614" s="14"/>
      <c r="I3614" s="15"/>
      <c r="J3614" s="77"/>
      <c r="K3614" s="92"/>
    </row>
    <row r="3615" spans="1:11" ht="12.75" x14ac:dyDescent="0.2">
      <c r="A3615" s="14"/>
      <c r="B3615" s="14"/>
      <c r="C3615" s="14"/>
      <c r="D3615" s="16"/>
      <c r="E3615" s="16"/>
      <c r="F3615" s="14"/>
      <c r="G3615" s="14"/>
      <c r="H3615" s="14"/>
      <c r="I3615" s="15"/>
      <c r="J3615" s="77"/>
      <c r="K3615" s="92"/>
    </row>
    <row r="3616" spans="1:11" ht="12.75" x14ac:dyDescent="0.2">
      <c r="A3616" s="14"/>
      <c r="B3616" s="14"/>
      <c r="C3616" s="14"/>
      <c r="D3616" s="16"/>
      <c r="E3616" s="16"/>
      <c r="F3616" s="14"/>
      <c r="G3616" s="14"/>
      <c r="H3616" s="14"/>
      <c r="I3616" s="15"/>
      <c r="J3616" s="77"/>
      <c r="K3616" s="92"/>
    </row>
    <row r="3617" spans="1:11" ht="12.75" x14ac:dyDescent="0.2">
      <c r="A3617" s="14"/>
      <c r="B3617" s="14"/>
      <c r="C3617" s="14"/>
      <c r="D3617" s="16"/>
      <c r="E3617" s="16"/>
      <c r="F3617" s="14"/>
      <c r="G3617" s="14"/>
      <c r="H3617" s="14"/>
      <c r="I3617" s="15"/>
      <c r="J3617" s="77"/>
      <c r="K3617" s="92"/>
    </row>
    <row r="3618" spans="1:11" ht="12.75" x14ac:dyDescent="0.2">
      <c r="A3618" s="14"/>
      <c r="B3618" s="14"/>
      <c r="C3618" s="14"/>
      <c r="D3618" s="16"/>
      <c r="E3618" s="16"/>
      <c r="F3618" s="14"/>
      <c r="G3618" s="14"/>
      <c r="H3618" s="14"/>
      <c r="I3618" s="15"/>
      <c r="J3618" s="77"/>
      <c r="K3618" s="92"/>
    </row>
    <row r="3619" spans="1:11" ht="12.75" x14ac:dyDescent="0.2">
      <c r="A3619" s="14"/>
      <c r="B3619" s="14"/>
      <c r="C3619" s="14"/>
      <c r="D3619" s="16"/>
      <c r="E3619" s="16"/>
      <c r="F3619" s="14"/>
      <c r="G3619" s="14"/>
      <c r="H3619" s="14"/>
      <c r="I3619" s="15"/>
      <c r="J3619" s="77"/>
      <c r="K3619" s="92"/>
    </row>
    <row r="3620" spans="1:11" ht="12.75" x14ac:dyDescent="0.2">
      <c r="A3620" s="14"/>
      <c r="B3620" s="14"/>
      <c r="C3620" s="14"/>
      <c r="D3620" s="16"/>
      <c r="E3620" s="16"/>
      <c r="F3620" s="14"/>
      <c r="G3620" s="14"/>
      <c r="H3620" s="14"/>
      <c r="I3620" s="15"/>
      <c r="J3620" s="77"/>
      <c r="K3620" s="92"/>
    </row>
    <row r="3621" spans="1:11" ht="12.75" x14ac:dyDescent="0.2">
      <c r="A3621" s="14"/>
      <c r="B3621" s="14"/>
      <c r="C3621" s="14"/>
      <c r="D3621" s="16"/>
      <c r="E3621" s="16"/>
      <c r="F3621" s="14"/>
      <c r="G3621" s="14"/>
      <c r="H3621" s="14"/>
      <c r="I3621" s="15"/>
      <c r="J3621" s="77"/>
      <c r="K3621" s="92"/>
    </row>
    <row r="3622" spans="1:11" ht="12.75" x14ac:dyDescent="0.2">
      <c r="A3622" s="14"/>
      <c r="B3622" s="14"/>
      <c r="C3622" s="14"/>
      <c r="D3622" s="16"/>
      <c r="E3622" s="16"/>
      <c r="F3622" s="14"/>
      <c r="G3622" s="14"/>
      <c r="H3622" s="14"/>
      <c r="I3622" s="15"/>
      <c r="J3622" s="77"/>
      <c r="K3622" s="92"/>
    </row>
    <row r="3623" spans="1:11" ht="12.75" x14ac:dyDescent="0.2">
      <c r="A3623" s="14"/>
      <c r="B3623" s="14"/>
      <c r="C3623" s="14"/>
      <c r="D3623" s="16"/>
      <c r="E3623" s="16"/>
      <c r="F3623" s="14"/>
      <c r="G3623" s="14"/>
      <c r="H3623" s="14"/>
      <c r="I3623" s="15"/>
      <c r="J3623" s="77"/>
      <c r="K3623" s="92"/>
    </row>
    <row r="3624" spans="1:11" ht="12.75" x14ac:dyDescent="0.2">
      <c r="A3624" s="14"/>
      <c r="B3624" s="14"/>
      <c r="C3624" s="14"/>
      <c r="D3624" s="16"/>
      <c r="E3624" s="16"/>
      <c r="F3624" s="14"/>
      <c r="G3624" s="14"/>
      <c r="H3624" s="14"/>
      <c r="I3624" s="15"/>
      <c r="J3624" s="77"/>
      <c r="K3624" s="92"/>
    </row>
    <row r="3625" spans="1:11" ht="12.75" x14ac:dyDescent="0.2">
      <c r="A3625" s="14"/>
      <c r="B3625" s="14"/>
      <c r="C3625" s="14"/>
      <c r="D3625" s="16"/>
      <c r="E3625" s="16"/>
      <c r="F3625" s="14"/>
      <c r="G3625" s="14"/>
      <c r="H3625" s="14"/>
      <c r="I3625" s="15"/>
      <c r="J3625" s="77"/>
      <c r="K3625" s="92"/>
    </row>
    <row r="3626" spans="1:11" ht="12.75" x14ac:dyDescent="0.2">
      <c r="A3626" s="14"/>
      <c r="B3626" s="14"/>
      <c r="C3626" s="14"/>
      <c r="D3626" s="16"/>
      <c r="E3626" s="16"/>
      <c r="F3626" s="14"/>
      <c r="G3626" s="14"/>
      <c r="H3626" s="14"/>
      <c r="I3626" s="15"/>
      <c r="J3626" s="77"/>
      <c r="K3626" s="92"/>
    </row>
    <row r="3627" spans="1:11" ht="12.75" x14ac:dyDescent="0.2">
      <c r="A3627" s="14"/>
      <c r="B3627" s="14"/>
      <c r="C3627" s="14"/>
      <c r="D3627" s="16"/>
      <c r="E3627" s="16"/>
      <c r="F3627" s="14"/>
      <c r="G3627" s="14"/>
      <c r="H3627" s="14"/>
      <c r="I3627" s="15"/>
      <c r="J3627" s="77"/>
      <c r="K3627" s="92"/>
    </row>
    <row r="3628" spans="1:11" ht="12.75" x14ac:dyDescent="0.2">
      <c r="A3628" s="14"/>
      <c r="B3628" s="14"/>
      <c r="C3628" s="14"/>
      <c r="D3628" s="16"/>
      <c r="E3628" s="16"/>
      <c r="F3628" s="14"/>
      <c r="G3628" s="14"/>
      <c r="H3628" s="14"/>
      <c r="I3628" s="15"/>
      <c r="J3628" s="77"/>
      <c r="K3628" s="92"/>
    </row>
    <row r="3629" spans="1:11" ht="12.75" x14ac:dyDescent="0.2">
      <c r="A3629" s="14"/>
      <c r="B3629" s="14"/>
      <c r="C3629" s="14"/>
      <c r="D3629" s="16"/>
      <c r="E3629" s="16"/>
      <c r="F3629" s="14"/>
      <c r="G3629" s="14"/>
      <c r="H3629" s="14"/>
      <c r="I3629" s="15"/>
      <c r="J3629" s="77"/>
      <c r="K3629" s="92"/>
    </row>
    <row r="3630" spans="1:11" ht="12.75" x14ac:dyDescent="0.2">
      <c r="A3630" s="14"/>
      <c r="B3630" s="14"/>
      <c r="C3630" s="14"/>
      <c r="D3630" s="16"/>
      <c r="E3630" s="16"/>
      <c r="F3630" s="14"/>
      <c r="G3630" s="14"/>
      <c r="H3630" s="14"/>
      <c r="I3630" s="15"/>
      <c r="J3630" s="77"/>
      <c r="K3630" s="92"/>
    </row>
    <row r="3631" spans="1:11" ht="12.75" x14ac:dyDescent="0.2">
      <c r="A3631" s="14"/>
      <c r="B3631" s="14"/>
      <c r="C3631" s="14"/>
      <c r="D3631" s="16"/>
      <c r="E3631" s="16"/>
      <c r="F3631" s="14"/>
      <c r="G3631" s="14"/>
      <c r="H3631" s="14"/>
      <c r="I3631" s="15"/>
      <c r="J3631" s="77"/>
      <c r="K3631" s="92"/>
    </row>
    <row r="3632" spans="1:11" ht="12.75" x14ac:dyDescent="0.2">
      <c r="A3632" s="14"/>
      <c r="B3632" s="14"/>
      <c r="C3632" s="14"/>
      <c r="D3632" s="16"/>
      <c r="E3632" s="16"/>
      <c r="F3632" s="14"/>
      <c r="G3632" s="14"/>
      <c r="H3632" s="14"/>
      <c r="I3632" s="15"/>
      <c r="J3632" s="77"/>
      <c r="K3632" s="92"/>
    </row>
    <row r="3633" spans="1:11" ht="12.75" x14ac:dyDescent="0.2">
      <c r="A3633" s="14"/>
      <c r="B3633" s="14"/>
      <c r="C3633" s="14"/>
      <c r="D3633" s="16"/>
      <c r="E3633" s="16"/>
      <c r="F3633" s="14"/>
      <c r="G3633" s="14"/>
      <c r="H3633" s="14"/>
      <c r="I3633" s="15"/>
      <c r="J3633" s="77"/>
      <c r="K3633" s="92"/>
    </row>
    <row r="3634" spans="1:11" ht="12.75" x14ac:dyDescent="0.2">
      <c r="A3634" s="14"/>
      <c r="B3634" s="14"/>
      <c r="C3634" s="14"/>
      <c r="D3634" s="16"/>
      <c r="E3634" s="16"/>
      <c r="F3634" s="14"/>
      <c r="G3634" s="14"/>
      <c r="H3634" s="14"/>
      <c r="I3634" s="15"/>
      <c r="J3634" s="77"/>
      <c r="K3634" s="92"/>
    </row>
    <row r="3635" spans="1:11" ht="12.75" x14ac:dyDescent="0.2">
      <c r="A3635" s="14"/>
      <c r="B3635" s="14"/>
      <c r="C3635" s="14"/>
      <c r="D3635" s="16"/>
      <c r="E3635" s="16"/>
      <c r="F3635" s="14"/>
      <c r="G3635" s="14"/>
      <c r="H3635" s="14"/>
      <c r="I3635" s="15"/>
      <c r="J3635" s="77"/>
      <c r="K3635" s="92"/>
    </row>
    <row r="3636" spans="1:11" ht="12.75" x14ac:dyDescent="0.2">
      <c r="A3636" s="14"/>
      <c r="B3636" s="14"/>
      <c r="C3636" s="14"/>
      <c r="D3636" s="16"/>
      <c r="E3636" s="16"/>
      <c r="F3636" s="14"/>
      <c r="G3636" s="14"/>
      <c r="H3636" s="14"/>
      <c r="I3636" s="15"/>
      <c r="J3636" s="77"/>
      <c r="K3636" s="92"/>
    </row>
    <row r="3637" spans="1:11" ht="12.75" x14ac:dyDescent="0.2">
      <c r="A3637" s="14"/>
      <c r="B3637" s="14"/>
      <c r="C3637" s="14"/>
      <c r="D3637" s="16"/>
      <c r="E3637" s="16"/>
      <c r="F3637" s="14"/>
      <c r="G3637" s="14"/>
      <c r="H3637" s="14"/>
      <c r="I3637" s="15"/>
      <c r="J3637" s="77"/>
      <c r="K3637" s="92"/>
    </row>
    <row r="3638" spans="1:11" ht="12.75" x14ac:dyDescent="0.2">
      <c r="A3638" s="14"/>
      <c r="B3638" s="14"/>
      <c r="C3638" s="14"/>
      <c r="D3638" s="16"/>
      <c r="E3638" s="16"/>
      <c r="F3638" s="14"/>
      <c r="G3638" s="14"/>
      <c r="H3638" s="14"/>
      <c r="I3638" s="15"/>
      <c r="J3638" s="77"/>
      <c r="K3638" s="92"/>
    </row>
    <row r="3639" spans="1:11" ht="12.75" x14ac:dyDescent="0.2">
      <c r="A3639" s="14"/>
      <c r="B3639" s="14"/>
      <c r="C3639" s="14"/>
      <c r="D3639" s="16"/>
      <c r="E3639" s="16"/>
      <c r="F3639" s="14"/>
      <c r="G3639" s="14"/>
      <c r="H3639" s="14"/>
      <c r="I3639" s="15"/>
      <c r="J3639" s="77"/>
      <c r="K3639" s="92"/>
    </row>
    <row r="3640" spans="1:11" ht="12.75" x14ac:dyDescent="0.2">
      <c r="A3640" s="14"/>
      <c r="B3640" s="14"/>
      <c r="C3640" s="14"/>
      <c r="D3640" s="16"/>
      <c r="E3640" s="16"/>
      <c r="F3640" s="14"/>
      <c r="G3640" s="14"/>
      <c r="H3640" s="14"/>
      <c r="I3640" s="15"/>
      <c r="J3640" s="77"/>
      <c r="K3640" s="92"/>
    </row>
    <row r="3641" spans="1:11" ht="12.75" x14ac:dyDescent="0.2">
      <c r="A3641" s="14"/>
      <c r="B3641" s="14"/>
      <c r="C3641" s="14"/>
      <c r="D3641" s="16"/>
      <c r="E3641" s="16"/>
      <c r="F3641" s="14"/>
      <c r="G3641" s="14"/>
      <c r="H3641" s="14"/>
      <c r="I3641" s="15"/>
      <c r="J3641" s="77"/>
      <c r="K3641" s="92"/>
    </row>
    <row r="3642" spans="1:11" ht="12.75" x14ac:dyDescent="0.2">
      <c r="A3642" s="14"/>
      <c r="B3642" s="14"/>
      <c r="C3642" s="14"/>
      <c r="D3642" s="16"/>
      <c r="E3642" s="16"/>
      <c r="F3642" s="14"/>
      <c r="G3642" s="14"/>
      <c r="H3642" s="14"/>
      <c r="I3642" s="15"/>
      <c r="J3642" s="77"/>
      <c r="K3642" s="92"/>
    </row>
    <row r="3643" spans="1:11" ht="12.75" x14ac:dyDescent="0.2">
      <c r="A3643" s="14"/>
      <c r="B3643" s="14"/>
      <c r="C3643" s="14"/>
      <c r="D3643" s="16"/>
      <c r="E3643" s="16"/>
      <c r="F3643" s="14"/>
      <c r="G3643" s="14"/>
      <c r="H3643" s="14"/>
      <c r="I3643" s="15"/>
      <c r="J3643" s="77"/>
      <c r="K3643" s="92"/>
    </row>
    <row r="3644" spans="1:11" ht="12.75" x14ac:dyDescent="0.2">
      <c r="A3644" s="14"/>
      <c r="B3644" s="14"/>
      <c r="C3644" s="14"/>
      <c r="D3644" s="16"/>
      <c r="E3644" s="16"/>
      <c r="F3644" s="14"/>
      <c r="G3644" s="14"/>
      <c r="H3644" s="14"/>
      <c r="I3644" s="15"/>
      <c r="J3644" s="77"/>
      <c r="K3644" s="92"/>
    </row>
    <row r="3645" spans="1:11" ht="12.75" x14ac:dyDescent="0.2">
      <c r="A3645" s="14"/>
      <c r="B3645" s="14"/>
      <c r="C3645" s="14"/>
      <c r="D3645" s="16"/>
      <c r="E3645" s="16"/>
      <c r="F3645" s="14"/>
      <c r="G3645" s="14"/>
      <c r="H3645" s="14"/>
      <c r="I3645" s="15"/>
      <c r="J3645" s="77"/>
      <c r="K3645" s="92"/>
    </row>
    <row r="3646" spans="1:11" ht="12.75" x14ac:dyDescent="0.2">
      <c r="A3646" s="14"/>
      <c r="B3646" s="14"/>
      <c r="C3646" s="14"/>
      <c r="D3646" s="16"/>
      <c r="E3646" s="16"/>
      <c r="F3646" s="14"/>
      <c r="G3646" s="14"/>
      <c r="H3646" s="14"/>
      <c r="I3646" s="15"/>
      <c r="J3646" s="77"/>
      <c r="K3646" s="92"/>
    </row>
    <row r="3647" spans="1:11" ht="12.75" x14ac:dyDescent="0.2">
      <c r="A3647" s="14"/>
      <c r="B3647" s="14"/>
      <c r="C3647" s="14"/>
      <c r="D3647" s="16"/>
      <c r="E3647" s="16"/>
      <c r="F3647" s="14"/>
      <c r="G3647" s="14"/>
      <c r="H3647" s="14"/>
      <c r="I3647" s="15"/>
      <c r="J3647" s="77"/>
      <c r="K3647" s="92"/>
    </row>
    <row r="3648" spans="1:11" ht="12.75" x14ac:dyDescent="0.2">
      <c r="A3648" s="14"/>
      <c r="B3648" s="14"/>
      <c r="C3648" s="14"/>
      <c r="D3648" s="16"/>
      <c r="E3648" s="16"/>
      <c r="F3648" s="14"/>
      <c r="G3648" s="14"/>
      <c r="H3648" s="14"/>
      <c r="I3648" s="15"/>
      <c r="J3648" s="77"/>
      <c r="K3648" s="92"/>
    </row>
    <row r="3649" spans="1:11" ht="12.75" x14ac:dyDescent="0.2">
      <c r="A3649" s="14"/>
      <c r="B3649" s="14"/>
      <c r="C3649" s="14"/>
      <c r="D3649" s="16"/>
      <c r="E3649" s="16"/>
      <c r="F3649" s="14"/>
      <c r="G3649" s="14"/>
      <c r="H3649" s="14"/>
      <c r="I3649" s="15"/>
      <c r="J3649" s="77"/>
      <c r="K3649" s="92"/>
    </row>
    <row r="3650" spans="1:11" ht="12.75" x14ac:dyDescent="0.2">
      <c r="A3650" s="14"/>
      <c r="B3650" s="14"/>
      <c r="C3650" s="14"/>
      <c r="D3650" s="16"/>
      <c r="E3650" s="16"/>
      <c r="F3650" s="14"/>
      <c r="G3650" s="14"/>
      <c r="H3650" s="14"/>
      <c r="I3650" s="15"/>
      <c r="J3650" s="77"/>
      <c r="K3650" s="92"/>
    </row>
    <row r="3651" spans="1:11" ht="12.75" x14ac:dyDescent="0.2">
      <c r="A3651" s="14"/>
      <c r="B3651" s="14"/>
      <c r="C3651" s="14"/>
      <c r="D3651" s="16"/>
      <c r="E3651" s="16"/>
      <c r="F3651" s="14"/>
      <c r="G3651" s="14"/>
      <c r="H3651" s="14"/>
      <c r="I3651" s="15"/>
      <c r="J3651" s="77"/>
      <c r="K3651" s="92"/>
    </row>
    <row r="3652" spans="1:11" ht="12.75" x14ac:dyDescent="0.2">
      <c r="A3652" s="14"/>
      <c r="B3652" s="14"/>
      <c r="C3652" s="14"/>
      <c r="D3652" s="16"/>
      <c r="E3652" s="16"/>
      <c r="F3652" s="14"/>
      <c r="G3652" s="14"/>
      <c r="H3652" s="14"/>
      <c r="I3652" s="15"/>
      <c r="J3652" s="77"/>
      <c r="K3652" s="92"/>
    </row>
    <row r="3653" spans="1:11" ht="12.75" x14ac:dyDescent="0.2">
      <c r="A3653" s="14"/>
      <c r="B3653" s="14"/>
      <c r="C3653" s="14"/>
      <c r="D3653" s="16"/>
      <c r="E3653" s="16"/>
      <c r="F3653" s="14"/>
      <c r="G3653" s="14"/>
      <c r="H3653" s="14"/>
      <c r="I3653" s="15"/>
      <c r="J3653" s="77"/>
      <c r="K3653" s="92"/>
    </row>
    <row r="3654" spans="1:11" ht="12.75" x14ac:dyDescent="0.2">
      <c r="A3654" s="14"/>
      <c r="B3654" s="14"/>
      <c r="C3654" s="14"/>
      <c r="D3654" s="16"/>
      <c r="E3654" s="16"/>
      <c r="F3654" s="14"/>
      <c r="G3654" s="14"/>
      <c r="H3654" s="14"/>
      <c r="I3654" s="15"/>
      <c r="J3654" s="77"/>
      <c r="K3654" s="92"/>
    </row>
    <row r="3655" spans="1:11" ht="12.75" x14ac:dyDescent="0.2">
      <c r="A3655" s="14"/>
      <c r="B3655" s="14"/>
      <c r="C3655" s="14"/>
      <c r="D3655" s="16"/>
      <c r="E3655" s="16"/>
      <c r="F3655" s="14"/>
      <c r="G3655" s="14"/>
      <c r="H3655" s="14"/>
      <c r="I3655" s="15"/>
      <c r="J3655" s="77"/>
      <c r="K3655" s="92"/>
    </row>
    <row r="3656" spans="1:11" ht="12.75" x14ac:dyDescent="0.2">
      <c r="A3656" s="14"/>
      <c r="B3656" s="14"/>
      <c r="C3656" s="14"/>
      <c r="D3656" s="16"/>
      <c r="E3656" s="16"/>
      <c r="F3656" s="14"/>
      <c r="G3656" s="14"/>
      <c r="H3656" s="14"/>
      <c r="I3656" s="15"/>
      <c r="J3656" s="77"/>
      <c r="K3656" s="92"/>
    </row>
    <row r="3657" spans="1:11" ht="12.75" x14ac:dyDescent="0.2">
      <c r="A3657" s="14"/>
      <c r="B3657" s="14"/>
      <c r="C3657" s="14"/>
      <c r="D3657" s="16"/>
      <c r="E3657" s="16"/>
      <c r="F3657" s="14"/>
      <c r="G3657" s="14"/>
      <c r="H3657" s="14"/>
      <c r="I3657" s="15"/>
      <c r="J3657" s="77"/>
      <c r="K3657" s="92"/>
    </row>
    <row r="3658" spans="1:11" ht="12.75" x14ac:dyDescent="0.2">
      <c r="A3658" s="14"/>
      <c r="B3658" s="14"/>
      <c r="C3658" s="14"/>
      <c r="D3658" s="16"/>
      <c r="E3658" s="16"/>
      <c r="F3658" s="14"/>
      <c r="G3658" s="14"/>
      <c r="H3658" s="14"/>
      <c r="I3658" s="15"/>
      <c r="J3658" s="77"/>
      <c r="K3658" s="92"/>
    </row>
    <row r="3659" spans="1:11" ht="12.75" x14ac:dyDescent="0.2">
      <c r="A3659" s="14"/>
      <c r="B3659" s="14"/>
      <c r="C3659" s="14"/>
      <c r="D3659" s="16"/>
      <c r="E3659" s="16"/>
      <c r="F3659" s="14"/>
      <c r="G3659" s="14"/>
      <c r="H3659" s="14"/>
      <c r="I3659" s="15"/>
      <c r="J3659" s="77"/>
      <c r="K3659" s="92"/>
    </row>
    <row r="3660" spans="1:11" ht="12.75" x14ac:dyDescent="0.2">
      <c r="A3660" s="14"/>
      <c r="B3660" s="14"/>
      <c r="C3660" s="14"/>
      <c r="D3660" s="16"/>
      <c r="E3660" s="16"/>
      <c r="F3660" s="14"/>
      <c r="G3660" s="14"/>
      <c r="H3660" s="14"/>
      <c r="I3660" s="15"/>
      <c r="J3660" s="77"/>
      <c r="K3660" s="92"/>
    </row>
    <row r="3661" spans="1:11" ht="12.75" x14ac:dyDescent="0.2">
      <c r="A3661" s="14"/>
      <c r="B3661" s="14"/>
      <c r="C3661" s="14"/>
      <c r="D3661" s="16"/>
      <c r="E3661" s="16"/>
      <c r="F3661" s="14"/>
      <c r="G3661" s="14"/>
      <c r="H3661" s="14"/>
      <c r="I3661" s="15"/>
      <c r="J3661" s="77"/>
      <c r="K3661" s="92"/>
    </row>
    <row r="3662" spans="1:11" ht="12.75" x14ac:dyDescent="0.2">
      <c r="A3662" s="14"/>
      <c r="B3662" s="14"/>
      <c r="C3662" s="14"/>
      <c r="D3662" s="16"/>
      <c r="E3662" s="16"/>
      <c r="F3662" s="14"/>
      <c r="G3662" s="14"/>
      <c r="H3662" s="14"/>
      <c r="I3662" s="15"/>
      <c r="J3662" s="77"/>
      <c r="K3662" s="92"/>
    </row>
    <row r="3663" spans="1:11" ht="12.75" x14ac:dyDescent="0.2">
      <c r="A3663" s="14"/>
      <c r="B3663" s="14"/>
      <c r="C3663" s="14"/>
      <c r="D3663" s="16"/>
      <c r="E3663" s="16"/>
      <c r="F3663" s="14"/>
      <c r="G3663" s="14"/>
      <c r="H3663" s="14"/>
      <c r="I3663" s="15"/>
      <c r="J3663" s="77"/>
      <c r="K3663" s="92"/>
    </row>
    <row r="3664" spans="1:11" ht="12.75" x14ac:dyDescent="0.2">
      <c r="A3664" s="14"/>
      <c r="B3664" s="14"/>
      <c r="C3664" s="14"/>
      <c r="D3664" s="16"/>
      <c r="E3664" s="16"/>
      <c r="F3664" s="14"/>
      <c r="G3664" s="14"/>
      <c r="H3664" s="14"/>
      <c r="I3664" s="15"/>
      <c r="J3664" s="77"/>
      <c r="K3664" s="92"/>
    </row>
    <row r="3665" spans="1:11" ht="12.75" x14ac:dyDescent="0.2">
      <c r="A3665" s="14"/>
      <c r="B3665" s="14"/>
      <c r="C3665" s="14"/>
      <c r="D3665" s="16"/>
      <c r="E3665" s="16"/>
      <c r="F3665" s="14"/>
      <c r="G3665" s="14"/>
      <c r="H3665" s="14"/>
      <c r="I3665" s="15"/>
      <c r="J3665" s="77"/>
      <c r="K3665" s="92"/>
    </row>
    <row r="3666" spans="1:11" ht="12.75" x14ac:dyDescent="0.2">
      <c r="A3666" s="14"/>
      <c r="B3666" s="14"/>
      <c r="C3666" s="14"/>
      <c r="D3666" s="16"/>
      <c r="E3666" s="16"/>
      <c r="F3666" s="14"/>
      <c r="G3666" s="14"/>
      <c r="H3666" s="14"/>
      <c r="I3666" s="15"/>
      <c r="J3666" s="77"/>
      <c r="K3666" s="92"/>
    </row>
    <row r="3667" spans="1:11" ht="12.75" x14ac:dyDescent="0.2">
      <c r="A3667" s="14"/>
      <c r="B3667" s="14"/>
      <c r="C3667" s="14"/>
      <c r="D3667" s="16"/>
      <c r="E3667" s="16"/>
      <c r="F3667" s="14"/>
      <c r="G3667" s="14"/>
      <c r="H3667" s="14"/>
      <c r="I3667" s="15"/>
      <c r="J3667" s="77"/>
      <c r="K3667" s="92"/>
    </row>
    <row r="3668" spans="1:11" ht="12.75" x14ac:dyDescent="0.2">
      <c r="A3668" s="14"/>
      <c r="B3668" s="14"/>
      <c r="C3668" s="14"/>
      <c r="D3668" s="16"/>
      <c r="E3668" s="16"/>
      <c r="F3668" s="14"/>
      <c r="G3668" s="14"/>
      <c r="H3668" s="14"/>
      <c r="I3668" s="15"/>
      <c r="J3668" s="77"/>
      <c r="K3668" s="92"/>
    </row>
    <row r="3669" spans="1:11" ht="12.75" x14ac:dyDescent="0.2">
      <c r="A3669" s="14"/>
      <c r="B3669" s="14"/>
      <c r="C3669" s="14"/>
      <c r="D3669" s="16"/>
      <c r="E3669" s="16"/>
      <c r="F3669" s="14"/>
      <c r="G3669" s="14"/>
      <c r="H3669" s="14"/>
      <c r="I3669" s="15"/>
      <c r="J3669" s="77"/>
      <c r="K3669" s="92"/>
    </row>
    <row r="3670" spans="1:11" ht="12.75" x14ac:dyDescent="0.2">
      <c r="A3670" s="14"/>
      <c r="B3670" s="14"/>
      <c r="C3670" s="14"/>
      <c r="D3670" s="16"/>
      <c r="E3670" s="16"/>
      <c r="F3670" s="14"/>
      <c r="G3670" s="14"/>
      <c r="H3670" s="14"/>
      <c r="I3670" s="15"/>
      <c r="J3670" s="77"/>
      <c r="K3670" s="92"/>
    </row>
    <row r="3671" spans="1:11" ht="12.75" x14ac:dyDescent="0.2">
      <c r="A3671" s="14"/>
      <c r="B3671" s="14"/>
      <c r="C3671" s="14"/>
      <c r="D3671" s="16"/>
      <c r="E3671" s="16"/>
      <c r="F3671" s="14"/>
      <c r="G3671" s="14"/>
      <c r="H3671" s="14"/>
      <c r="I3671" s="15"/>
      <c r="J3671" s="77"/>
      <c r="K3671" s="92"/>
    </row>
    <row r="3672" spans="1:11" ht="12.75" x14ac:dyDescent="0.2">
      <c r="A3672" s="14"/>
      <c r="B3672" s="14"/>
      <c r="C3672" s="14"/>
      <c r="D3672" s="16"/>
      <c r="E3672" s="16"/>
      <c r="F3672" s="14"/>
      <c r="G3672" s="14"/>
      <c r="H3672" s="14"/>
      <c r="I3672" s="15"/>
      <c r="J3672" s="77"/>
      <c r="K3672" s="92"/>
    </row>
    <row r="3673" spans="1:11" ht="12.75" x14ac:dyDescent="0.2">
      <c r="A3673" s="14"/>
      <c r="B3673" s="14"/>
      <c r="C3673" s="14"/>
      <c r="D3673" s="16"/>
      <c r="E3673" s="16"/>
      <c r="F3673" s="14"/>
      <c r="G3673" s="14"/>
      <c r="H3673" s="14"/>
      <c r="I3673" s="15"/>
      <c r="J3673" s="77"/>
      <c r="K3673" s="92"/>
    </row>
    <row r="3674" spans="1:11" ht="12.75" x14ac:dyDescent="0.2">
      <c r="A3674" s="14"/>
      <c r="B3674" s="14"/>
      <c r="C3674" s="14"/>
      <c r="D3674" s="16"/>
      <c r="E3674" s="16"/>
      <c r="F3674" s="14"/>
      <c r="G3674" s="14"/>
      <c r="H3674" s="14"/>
      <c r="I3674" s="15"/>
      <c r="J3674" s="77"/>
      <c r="K3674" s="92"/>
    </row>
    <row r="3675" spans="1:11" ht="12.75" x14ac:dyDescent="0.2">
      <c r="A3675" s="14"/>
      <c r="B3675" s="14"/>
      <c r="C3675" s="14"/>
      <c r="D3675" s="16"/>
      <c r="E3675" s="16"/>
      <c r="F3675" s="14"/>
      <c r="G3675" s="14"/>
      <c r="H3675" s="14"/>
      <c r="I3675" s="15"/>
      <c r="J3675" s="77"/>
      <c r="K3675" s="92"/>
    </row>
    <row r="3676" spans="1:11" ht="12.75" x14ac:dyDescent="0.2">
      <c r="A3676" s="14"/>
      <c r="B3676" s="14"/>
      <c r="C3676" s="14"/>
      <c r="D3676" s="16"/>
      <c r="E3676" s="16"/>
      <c r="F3676" s="14"/>
      <c r="G3676" s="14"/>
      <c r="H3676" s="14"/>
      <c r="I3676" s="15"/>
      <c r="J3676" s="77"/>
      <c r="K3676" s="92"/>
    </row>
    <row r="3677" spans="1:11" ht="12.75" x14ac:dyDescent="0.2">
      <c r="A3677" s="14"/>
      <c r="B3677" s="14"/>
      <c r="C3677" s="14"/>
      <c r="D3677" s="16"/>
      <c r="E3677" s="16"/>
      <c r="F3677" s="14"/>
      <c r="G3677" s="14"/>
      <c r="H3677" s="14"/>
      <c r="I3677" s="15"/>
      <c r="J3677" s="77"/>
      <c r="K3677" s="92"/>
    </row>
    <row r="3678" spans="1:11" ht="12.75" x14ac:dyDescent="0.2">
      <c r="A3678" s="14"/>
      <c r="B3678" s="14"/>
      <c r="C3678" s="14"/>
      <c r="D3678" s="16"/>
      <c r="E3678" s="16"/>
      <c r="F3678" s="14"/>
      <c r="G3678" s="14"/>
      <c r="H3678" s="14"/>
      <c r="I3678" s="15"/>
      <c r="J3678" s="77"/>
      <c r="K3678" s="92"/>
    </row>
    <row r="3679" spans="1:11" ht="12.75" x14ac:dyDescent="0.2">
      <c r="A3679" s="14"/>
      <c r="B3679" s="14"/>
      <c r="C3679" s="14"/>
      <c r="D3679" s="16"/>
      <c r="E3679" s="16"/>
      <c r="F3679" s="14"/>
      <c r="G3679" s="14"/>
      <c r="H3679" s="14"/>
      <c r="I3679" s="15"/>
      <c r="J3679" s="77"/>
      <c r="K3679" s="92"/>
    </row>
    <row r="3680" spans="1:11" ht="12.75" x14ac:dyDescent="0.2">
      <c r="A3680" s="14"/>
      <c r="B3680" s="14"/>
      <c r="C3680" s="14"/>
      <c r="D3680" s="16"/>
      <c r="E3680" s="16"/>
      <c r="F3680" s="14"/>
      <c r="G3680" s="14"/>
      <c r="H3680" s="14"/>
      <c r="I3680" s="15"/>
      <c r="J3680" s="77"/>
      <c r="K3680" s="92"/>
    </row>
    <row r="3681" spans="1:11" ht="12.75" x14ac:dyDescent="0.2">
      <c r="A3681" s="14"/>
      <c r="B3681" s="14"/>
      <c r="C3681" s="14"/>
      <c r="D3681" s="16"/>
      <c r="E3681" s="16"/>
      <c r="F3681" s="14"/>
      <c r="G3681" s="14"/>
      <c r="H3681" s="14"/>
      <c r="I3681" s="15"/>
      <c r="J3681" s="77"/>
      <c r="K3681" s="92"/>
    </row>
    <row r="3682" spans="1:11" ht="12.75" x14ac:dyDescent="0.2">
      <c r="A3682" s="14"/>
      <c r="B3682" s="14"/>
      <c r="C3682" s="14"/>
      <c r="D3682" s="16"/>
      <c r="E3682" s="16"/>
      <c r="F3682" s="14"/>
      <c r="G3682" s="14"/>
      <c r="H3682" s="14"/>
      <c r="I3682" s="15"/>
      <c r="J3682" s="77"/>
      <c r="K3682" s="92"/>
    </row>
    <row r="3683" spans="1:11" ht="12.75" x14ac:dyDescent="0.2">
      <c r="A3683" s="14"/>
      <c r="B3683" s="14"/>
      <c r="C3683" s="14"/>
      <c r="D3683" s="16"/>
      <c r="E3683" s="16"/>
      <c r="F3683" s="14"/>
      <c r="G3683" s="14"/>
      <c r="H3683" s="14"/>
      <c r="I3683" s="15"/>
      <c r="J3683" s="77"/>
      <c r="K3683" s="92"/>
    </row>
    <row r="3684" spans="1:11" ht="12.75" x14ac:dyDescent="0.2">
      <c r="A3684" s="14"/>
      <c r="B3684" s="14"/>
      <c r="C3684" s="14"/>
      <c r="D3684" s="16"/>
      <c r="E3684" s="16"/>
      <c r="F3684" s="14"/>
      <c r="G3684" s="14"/>
      <c r="H3684" s="14"/>
      <c r="I3684" s="15"/>
      <c r="J3684" s="77"/>
      <c r="K3684" s="92"/>
    </row>
    <row r="3685" spans="1:11" ht="12.75" x14ac:dyDescent="0.2">
      <c r="A3685" s="14"/>
      <c r="B3685" s="14"/>
      <c r="C3685" s="14"/>
      <c r="D3685" s="16"/>
      <c r="E3685" s="16"/>
      <c r="F3685" s="14"/>
      <c r="G3685" s="14"/>
      <c r="H3685" s="14"/>
      <c r="I3685" s="15"/>
      <c r="J3685" s="77"/>
      <c r="K3685" s="92"/>
    </row>
    <row r="3686" spans="1:11" ht="12.75" x14ac:dyDescent="0.2">
      <c r="A3686" s="14"/>
      <c r="B3686" s="14"/>
      <c r="C3686" s="14"/>
      <c r="D3686" s="16"/>
      <c r="E3686" s="16"/>
      <c r="F3686" s="14"/>
      <c r="G3686" s="14"/>
      <c r="H3686" s="14"/>
      <c r="I3686" s="15"/>
      <c r="J3686" s="77"/>
      <c r="K3686" s="92"/>
    </row>
    <row r="3687" spans="1:11" ht="12.75" x14ac:dyDescent="0.2">
      <c r="A3687" s="14"/>
      <c r="B3687" s="14"/>
      <c r="C3687" s="14"/>
      <c r="D3687" s="16"/>
      <c r="E3687" s="16"/>
      <c r="F3687" s="14"/>
      <c r="G3687" s="14"/>
      <c r="H3687" s="14"/>
      <c r="I3687" s="15"/>
      <c r="J3687" s="77"/>
      <c r="K3687" s="92"/>
    </row>
    <row r="3688" spans="1:11" ht="12.75" x14ac:dyDescent="0.2">
      <c r="A3688" s="14"/>
      <c r="B3688" s="14"/>
      <c r="C3688" s="14"/>
      <c r="D3688" s="16"/>
      <c r="E3688" s="16"/>
      <c r="F3688" s="14"/>
      <c r="G3688" s="14"/>
      <c r="H3688" s="14"/>
      <c r="I3688" s="15"/>
      <c r="J3688" s="77"/>
      <c r="K3688" s="92"/>
    </row>
    <row r="3689" spans="1:11" ht="12.75" x14ac:dyDescent="0.2">
      <c r="A3689" s="14"/>
      <c r="B3689" s="14"/>
      <c r="C3689" s="14"/>
      <c r="D3689" s="16"/>
      <c r="E3689" s="16"/>
      <c r="F3689" s="14"/>
      <c r="G3689" s="14"/>
      <c r="H3689" s="14"/>
      <c r="I3689" s="15"/>
      <c r="J3689" s="77"/>
      <c r="K3689" s="92"/>
    </row>
    <row r="3690" spans="1:11" ht="12.75" x14ac:dyDescent="0.2">
      <c r="A3690" s="14"/>
      <c r="B3690" s="14"/>
      <c r="C3690" s="14"/>
      <c r="D3690" s="16"/>
      <c r="E3690" s="16"/>
      <c r="F3690" s="14"/>
      <c r="G3690" s="14"/>
      <c r="H3690" s="14"/>
      <c r="I3690" s="15"/>
      <c r="J3690" s="77"/>
      <c r="K3690" s="92"/>
    </row>
    <row r="3691" spans="1:11" ht="12.75" x14ac:dyDescent="0.2">
      <c r="A3691" s="14"/>
      <c r="B3691" s="14"/>
      <c r="C3691" s="14"/>
      <c r="D3691" s="16"/>
      <c r="E3691" s="16"/>
      <c r="F3691" s="14"/>
      <c r="G3691" s="14"/>
      <c r="H3691" s="14"/>
      <c r="I3691" s="15"/>
      <c r="J3691" s="77"/>
      <c r="K3691" s="92"/>
    </row>
    <row r="3692" spans="1:11" ht="12.75" x14ac:dyDescent="0.2">
      <c r="A3692" s="14"/>
      <c r="B3692" s="14"/>
      <c r="C3692" s="14"/>
      <c r="D3692" s="16"/>
      <c r="E3692" s="16"/>
      <c r="F3692" s="14"/>
      <c r="G3692" s="14"/>
      <c r="H3692" s="14"/>
      <c r="I3692" s="15"/>
      <c r="J3692" s="77"/>
      <c r="K3692" s="92"/>
    </row>
    <row r="3693" spans="1:11" ht="12.75" x14ac:dyDescent="0.2">
      <c r="A3693" s="14"/>
      <c r="B3693" s="14"/>
      <c r="C3693" s="14"/>
      <c r="D3693" s="16"/>
      <c r="E3693" s="16"/>
      <c r="F3693" s="14"/>
      <c r="G3693" s="14"/>
      <c r="H3693" s="14"/>
      <c r="I3693" s="15"/>
      <c r="J3693" s="77"/>
      <c r="K3693" s="92"/>
    </row>
    <row r="3694" spans="1:11" ht="12.75" x14ac:dyDescent="0.2">
      <c r="A3694" s="14"/>
      <c r="B3694" s="14"/>
      <c r="C3694" s="14"/>
      <c r="D3694" s="16"/>
      <c r="E3694" s="16"/>
      <c r="F3694" s="14"/>
      <c r="G3694" s="14"/>
      <c r="H3694" s="14"/>
      <c r="I3694" s="15"/>
      <c r="J3694" s="77"/>
      <c r="K3694" s="92"/>
    </row>
    <row r="3695" spans="1:11" ht="12.75" x14ac:dyDescent="0.2">
      <c r="A3695" s="14"/>
      <c r="B3695" s="14"/>
      <c r="C3695" s="14"/>
      <c r="D3695" s="16"/>
      <c r="E3695" s="16"/>
      <c r="F3695" s="14"/>
      <c r="G3695" s="14"/>
      <c r="H3695" s="14"/>
      <c r="I3695" s="15"/>
      <c r="J3695" s="77"/>
      <c r="K3695" s="92"/>
    </row>
    <row r="3696" spans="1:11" ht="12.75" x14ac:dyDescent="0.2">
      <c r="A3696" s="14"/>
      <c r="B3696" s="14"/>
      <c r="C3696" s="14"/>
      <c r="D3696" s="16"/>
      <c r="E3696" s="16"/>
      <c r="F3696" s="14"/>
      <c r="G3696" s="14"/>
      <c r="H3696" s="14"/>
      <c r="I3696" s="15"/>
      <c r="J3696" s="77"/>
      <c r="K3696" s="92"/>
    </row>
    <row r="3697" spans="1:11" ht="12.75" x14ac:dyDescent="0.2">
      <c r="A3697" s="14"/>
      <c r="B3697" s="14"/>
      <c r="C3697" s="14"/>
      <c r="D3697" s="16"/>
      <c r="E3697" s="16"/>
      <c r="F3697" s="14"/>
      <c r="G3697" s="14"/>
      <c r="H3697" s="14"/>
      <c r="I3697" s="15"/>
      <c r="J3697" s="77"/>
      <c r="K3697" s="92"/>
    </row>
    <row r="3698" spans="1:11" ht="12.75" x14ac:dyDescent="0.2">
      <c r="A3698" s="14"/>
      <c r="B3698" s="14"/>
      <c r="C3698" s="14"/>
      <c r="D3698" s="16"/>
      <c r="E3698" s="16"/>
      <c r="F3698" s="14"/>
      <c r="G3698" s="14"/>
      <c r="H3698" s="14"/>
      <c r="I3698" s="15"/>
      <c r="J3698" s="77"/>
      <c r="K3698" s="92"/>
    </row>
    <row r="3699" spans="1:11" ht="12.75" x14ac:dyDescent="0.2">
      <c r="A3699" s="14"/>
      <c r="B3699" s="14"/>
      <c r="C3699" s="14"/>
      <c r="D3699" s="16"/>
      <c r="E3699" s="16"/>
      <c r="F3699" s="14"/>
      <c r="G3699" s="14"/>
      <c r="H3699" s="14"/>
      <c r="I3699" s="15"/>
      <c r="J3699" s="77"/>
      <c r="K3699" s="92"/>
    </row>
    <row r="3700" spans="1:11" ht="12.75" x14ac:dyDescent="0.2">
      <c r="A3700" s="14"/>
      <c r="B3700" s="14"/>
      <c r="C3700" s="14"/>
      <c r="D3700" s="16"/>
      <c r="E3700" s="16"/>
      <c r="F3700" s="14"/>
      <c r="G3700" s="14"/>
      <c r="H3700" s="14"/>
      <c r="I3700" s="15"/>
      <c r="J3700" s="77"/>
      <c r="K3700" s="92"/>
    </row>
    <row r="3701" spans="1:11" ht="12.75" x14ac:dyDescent="0.2">
      <c r="A3701" s="14"/>
      <c r="B3701" s="14"/>
      <c r="C3701" s="14"/>
      <c r="D3701" s="16"/>
      <c r="E3701" s="16"/>
      <c r="F3701" s="14"/>
      <c r="G3701" s="14"/>
      <c r="H3701" s="14"/>
      <c r="I3701" s="15"/>
      <c r="J3701" s="77"/>
      <c r="K3701" s="92"/>
    </row>
    <row r="3702" spans="1:11" ht="12.75" x14ac:dyDescent="0.2">
      <c r="A3702" s="14"/>
      <c r="B3702" s="14"/>
      <c r="C3702" s="14"/>
      <c r="D3702" s="16"/>
      <c r="E3702" s="16"/>
      <c r="F3702" s="14"/>
      <c r="G3702" s="14"/>
      <c r="H3702" s="14"/>
      <c r="I3702" s="15"/>
      <c r="J3702" s="77"/>
      <c r="K3702" s="92"/>
    </row>
    <row r="3703" spans="1:11" ht="12.75" x14ac:dyDescent="0.2">
      <c r="A3703" s="14"/>
      <c r="B3703" s="14"/>
      <c r="C3703" s="14"/>
      <c r="D3703" s="16"/>
      <c r="E3703" s="16"/>
      <c r="F3703" s="14"/>
      <c r="G3703" s="14"/>
      <c r="H3703" s="14"/>
      <c r="I3703" s="15"/>
      <c r="J3703" s="77"/>
      <c r="K3703" s="92"/>
    </row>
    <row r="3704" spans="1:11" ht="12.75" x14ac:dyDescent="0.2">
      <c r="A3704" s="14"/>
      <c r="B3704" s="14"/>
      <c r="C3704" s="14"/>
      <c r="D3704" s="16"/>
      <c r="E3704" s="16"/>
      <c r="F3704" s="14"/>
      <c r="G3704" s="14"/>
      <c r="H3704" s="14"/>
      <c r="I3704" s="15"/>
      <c r="J3704" s="77"/>
      <c r="K3704" s="92"/>
    </row>
    <row r="3705" spans="1:11" ht="12.75" x14ac:dyDescent="0.2">
      <c r="A3705" s="14"/>
      <c r="B3705" s="14"/>
      <c r="C3705" s="14"/>
      <c r="D3705" s="16"/>
      <c r="E3705" s="16"/>
      <c r="F3705" s="14"/>
      <c r="G3705" s="14"/>
      <c r="H3705" s="14"/>
      <c r="I3705" s="15"/>
      <c r="J3705" s="77"/>
      <c r="K3705" s="92"/>
    </row>
    <row r="3706" spans="1:11" ht="12.75" x14ac:dyDescent="0.2">
      <c r="A3706" s="14"/>
      <c r="B3706" s="14"/>
      <c r="C3706" s="14"/>
      <c r="D3706" s="16"/>
      <c r="E3706" s="16"/>
      <c r="F3706" s="14"/>
      <c r="G3706" s="14"/>
      <c r="H3706" s="14"/>
      <c r="I3706" s="15"/>
      <c r="J3706" s="77"/>
      <c r="K3706" s="92"/>
    </row>
    <row r="3707" spans="1:11" ht="12.75" x14ac:dyDescent="0.2">
      <c r="A3707" s="14"/>
      <c r="B3707" s="14"/>
      <c r="C3707" s="14"/>
      <c r="D3707" s="16"/>
      <c r="E3707" s="16"/>
      <c r="F3707" s="14"/>
      <c r="G3707" s="14"/>
      <c r="H3707" s="14"/>
      <c r="I3707" s="15"/>
      <c r="J3707" s="77"/>
      <c r="K3707" s="92"/>
    </row>
    <row r="3708" spans="1:11" ht="12.75" x14ac:dyDescent="0.2">
      <c r="A3708" s="14"/>
      <c r="B3708" s="14"/>
      <c r="C3708" s="14"/>
      <c r="D3708" s="16"/>
      <c r="E3708" s="16"/>
      <c r="F3708" s="14"/>
      <c r="G3708" s="14"/>
      <c r="H3708" s="14"/>
      <c r="I3708" s="15"/>
      <c r="J3708" s="77"/>
      <c r="K3708" s="92"/>
    </row>
    <row r="3709" spans="1:11" ht="12.75" x14ac:dyDescent="0.2">
      <c r="A3709" s="14"/>
      <c r="B3709" s="14"/>
      <c r="C3709" s="14"/>
      <c r="D3709" s="16"/>
      <c r="E3709" s="16"/>
      <c r="F3709" s="14"/>
      <c r="G3709" s="14"/>
      <c r="H3709" s="14"/>
      <c r="I3709" s="15"/>
      <c r="J3709" s="77"/>
      <c r="K3709" s="92"/>
    </row>
    <row r="3710" spans="1:11" ht="12.75" x14ac:dyDescent="0.2">
      <c r="A3710" s="14"/>
      <c r="B3710" s="14"/>
      <c r="C3710" s="14"/>
      <c r="D3710" s="16"/>
      <c r="E3710" s="16"/>
      <c r="F3710" s="14"/>
      <c r="G3710" s="14"/>
      <c r="H3710" s="14"/>
      <c r="I3710" s="15"/>
      <c r="J3710" s="77"/>
      <c r="K3710" s="92"/>
    </row>
    <row r="3711" spans="1:11" ht="12.75" x14ac:dyDescent="0.2">
      <c r="A3711" s="14"/>
      <c r="B3711" s="14"/>
      <c r="C3711" s="14"/>
      <c r="D3711" s="16"/>
      <c r="E3711" s="16"/>
      <c r="F3711" s="14"/>
      <c r="G3711" s="14"/>
      <c r="H3711" s="14"/>
      <c r="I3711" s="15"/>
      <c r="J3711" s="77"/>
      <c r="K3711" s="92"/>
    </row>
    <row r="3712" spans="1:11" ht="12.75" x14ac:dyDescent="0.2">
      <c r="A3712" s="14"/>
      <c r="B3712" s="14"/>
      <c r="C3712" s="14"/>
      <c r="D3712" s="16"/>
      <c r="E3712" s="16"/>
      <c r="F3712" s="14"/>
      <c r="G3712" s="14"/>
      <c r="H3712" s="14"/>
      <c r="I3712" s="15"/>
      <c r="J3712" s="77"/>
      <c r="K3712" s="92"/>
    </row>
    <row r="3713" spans="1:11" ht="12.75" x14ac:dyDescent="0.2">
      <c r="A3713" s="14"/>
      <c r="B3713" s="14"/>
      <c r="C3713" s="14"/>
      <c r="D3713" s="16"/>
      <c r="E3713" s="16"/>
      <c r="F3713" s="14"/>
      <c r="G3713" s="14"/>
      <c r="H3713" s="14"/>
      <c r="I3713" s="15"/>
      <c r="J3713" s="77"/>
      <c r="K3713" s="92"/>
    </row>
    <row r="3714" spans="1:11" ht="12.75" x14ac:dyDescent="0.2">
      <c r="A3714" s="14"/>
      <c r="B3714" s="14"/>
      <c r="C3714" s="14"/>
      <c r="D3714" s="16"/>
      <c r="E3714" s="16"/>
      <c r="F3714" s="14"/>
      <c r="G3714" s="14"/>
      <c r="H3714" s="14"/>
      <c r="I3714" s="15"/>
      <c r="J3714" s="77"/>
      <c r="K3714" s="92"/>
    </row>
    <row r="3715" spans="1:11" ht="12.75" x14ac:dyDescent="0.2">
      <c r="A3715" s="14"/>
      <c r="B3715" s="14"/>
      <c r="C3715" s="14"/>
      <c r="D3715" s="16"/>
      <c r="E3715" s="16"/>
      <c r="F3715" s="14"/>
      <c r="G3715" s="14"/>
      <c r="H3715" s="14"/>
      <c r="I3715" s="15"/>
      <c r="J3715" s="77"/>
      <c r="K3715" s="92"/>
    </row>
    <row r="3716" spans="1:11" ht="12.75" x14ac:dyDescent="0.2">
      <c r="A3716" s="14"/>
      <c r="B3716" s="14"/>
      <c r="C3716" s="14"/>
      <c r="D3716" s="16"/>
      <c r="E3716" s="16"/>
      <c r="F3716" s="14"/>
      <c r="G3716" s="14"/>
      <c r="H3716" s="14"/>
      <c r="I3716" s="15"/>
      <c r="J3716" s="77"/>
      <c r="K3716" s="92"/>
    </row>
    <row r="3717" spans="1:11" ht="12.75" x14ac:dyDescent="0.2">
      <c r="A3717" s="14"/>
      <c r="B3717" s="14"/>
      <c r="C3717" s="14"/>
      <c r="D3717" s="16"/>
      <c r="E3717" s="16"/>
      <c r="F3717" s="14"/>
      <c r="G3717" s="14"/>
      <c r="H3717" s="14"/>
      <c r="I3717" s="15"/>
      <c r="J3717" s="77"/>
      <c r="K3717" s="92"/>
    </row>
    <row r="3718" spans="1:11" ht="12.75" x14ac:dyDescent="0.2">
      <c r="A3718" s="14"/>
      <c r="B3718" s="14"/>
      <c r="C3718" s="14"/>
      <c r="D3718" s="16"/>
      <c r="E3718" s="16"/>
      <c r="F3718" s="14"/>
      <c r="G3718" s="14"/>
      <c r="H3718" s="14"/>
      <c r="I3718" s="15"/>
      <c r="J3718" s="77"/>
      <c r="K3718" s="92"/>
    </row>
    <row r="3719" spans="1:11" ht="12.75" x14ac:dyDescent="0.2">
      <c r="A3719" s="14"/>
      <c r="B3719" s="14"/>
      <c r="C3719" s="14"/>
      <c r="D3719" s="16"/>
      <c r="E3719" s="16"/>
      <c r="F3719" s="14"/>
      <c r="G3719" s="14"/>
      <c r="H3719" s="14"/>
      <c r="I3719" s="15"/>
      <c r="J3719" s="77"/>
      <c r="K3719" s="92"/>
    </row>
    <row r="3720" spans="1:11" ht="12.75" x14ac:dyDescent="0.2">
      <c r="A3720" s="14"/>
      <c r="B3720" s="14"/>
      <c r="C3720" s="14"/>
      <c r="D3720" s="16"/>
      <c r="E3720" s="16"/>
      <c r="F3720" s="14"/>
      <c r="G3720" s="14"/>
      <c r="H3720" s="14"/>
      <c r="I3720" s="15"/>
      <c r="J3720" s="77"/>
      <c r="K3720" s="92"/>
    </row>
    <row r="3721" spans="1:11" ht="12.75" x14ac:dyDescent="0.2">
      <c r="A3721" s="14"/>
      <c r="B3721" s="14"/>
      <c r="C3721" s="14"/>
      <c r="D3721" s="16"/>
      <c r="E3721" s="16"/>
      <c r="F3721" s="14"/>
      <c r="G3721" s="14"/>
      <c r="H3721" s="14"/>
      <c r="I3721" s="15"/>
      <c r="J3721" s="77"/>
      <c r="K3721" s="92"/>
    </row>
    <row r="3722" spans="1:11" ht="12.75" x14ac:dyDescent="0.2">
      <c r="A3722" s="14"/>
      <c r="B3722" s="14"/>
      <c r="C3722" s="14"/>
      <c r="D3722" s="16"/>
      <c r="E3722" s="16"/>
      <c r="F3722" s="14"/>
      <c r="G3722" s="14"/>
      <c r="H3722" s="14"/>
      <c r="I3722" s="15"/>
      <c r="J3722" s="77"/>
      <c r="K3722" s="92"/>
    </row>
    <row r="3723" spans="1:11" ht="12.75" x14ac:dyDescent="0.2">
      <c r="A3723" s="14"/>
      <c r="B3723" s="14"/>
      <c r="C3723" s="14"/>
      <c r="D3723" s="16"/>
      <c r="E3723" s="16"/>
      <c r="F3723" s="14"/>
      <c r="G3723" s="14"/>
      <c r="H3723" s="14"/>
      <c r="I3723" s="15"/>
      <c r="J3723" s="77"/>
      <c r="K3723" s="92"/>
    </row>
    <row r="3724" spans="1:11" ht="12.75" x14ac:dyDescent="0.2">
      <c r="A3724" s="14"/>
      <c r="B3724" s="14"/>
      <c r="C3724" s="14"/>
      <c r="D3724" s="16"/>
      <c r="E3724" s="16"/>
      <c r="F3724" s="14"/>
      <c r="G3724" s="14"/>
      <c r="H3724" s="14"/>
      <c r="I3724" s="15"/>
      <c r="J3724" s="77"/>
      <c r="K3724" s="92"/>
    </row>
    <row r="3725" spans="1:11" ht="12.75" x14ac:dyDescent="0.2">
      <c r="A3725" s="14"/>
      <c r="B3725" s="14"/>
      <c r="C3725" s="14"/>
      <c r="D3725" s="16"/>
      <c r="E3725" s="16"/>
      <c r="F3725" s="14"/>
      <c r="G3725" s="14"/>
      <c r="H3725" s="14"/>
      <c r="I3725" s="15"/>
      <c r="J3725" s="77"/>
      <c r="K3725" s="92"/>
    </row>
    <row r="3726" spans="1:11" ht="12.75" x14ac:dyDescent="0.2">
      <c r="A3726" s="14"/>
      <c r="B3726" s="14"/>
      <c r="C3726" s="14"/>
      <c r="D3726" s="16"/>
      <c r="E3726" s="16"/>
      <c r="F3726" s="14"/>
      <c r="G3726" s="14"/>
      <c r="H3726" s="14"/>
      <c r="I3726" s="15"/>
      <c r="J3726" s="77"/>
      <c r="K3726" s="92"/>
    </row>
    <row r="3727" spans="1:11" ht="12.75" x14ac:dyDescent="0.2">
      <c r="A3727" s="14"/>
      <c r="B3727" s="14"/>
      <c r="C3727" s="14"/>
      <c r="D3727" s="16"/>
      <c r="E3727" s="16"/>
      <c r="F3727" s="14"/>
      <c r="G3727" s="14"/>
      <c r="H3727" s="14"/>
      <c r="I3727" s="15"/>
      <c r="J3727" s="77"/>
      <c r="K3727" s="92"/>
    </row>
    <row r="3728" spans="1:11" ht="12.75" x14ac:dyDescent="0.2">
      <c r="A3728" s="14"/>
      <c r="B3728" s="14"/>
      <c r="C3728" s="14"/>
      <c r="D3728" s="16"/>
      <c r="E3728" s="16"/>
      <c r="F3728" s="14"/>
      <c r="G3728" s="14"/>
      <c r="H3728" s="14"/>
      <c r="I3728" s="15"/>
      <c r="J3728" s="77"/>
      <c r="K3728" s="92"/>
    </row>
    <row r="3729" spans="1:11" ht="12.75" x14ac:dyDescent="0.2">
      <c r="A3729" s="14"/>
      <c r="B3729" s="14"/>
      <c r="C3729" s="14"/>
      <c r="D3729" s="16"/>
      <c r="E3729" s="16"/>
      <c r="F3729" s="14"/>
      <c r="G3729" s="14"/>
      <c r="H3729" s="14"/>
      <c r="I3729" s="15"/>
      <c r="J3729" s="77"/>
      <c r="K3729" s="92"/>
    </row>
    <row r="3730" spans="1:11" ht="12.75" x14ac:dyDescent="0.2">
      <c r="A3730" s="14"/>
      <c r="B3730" s="14"/>
      <c r="C3730" s="14"/>
      <c r="D3730" s="16"/>
      <c r="E3730" s="16"/>
      <c r="F3730" s="14"/>
      <c r="G3730" s="14"/>
      <c r="H3730" s="14"/>
      <c r="I3730" s="15"/>
      <c r="J3730" s="77"/>
      <c r="K3730" s="92"/>
    </row>
    <row r="3731" spans="1:11" ht="12.75" x14ac:dyDescent="0.2">
      <c r="A3731" s="14"/>
      <c r="B3731" s="14"/>
      <c r="C3731" s="14"/>
      <c r="D3731" s="16"/>
      <c r="E3731" s="16"/>
      <c r="F3731" s="14"/>
      <c r="G3731" s="14"/>
      <c r="H3731" s="14"/>
      <c r="I3731" s="15"/>
      <c r="J3731" s="77"/>
      <c r="K3731" s="92"/>
    </row>
    <row r="3732" spans="1:11" ht="12.75" x14ac:dyDescent="0.2">
      <c r="A3732" s="14"/>
      <c r="B3732" s="14"/>
      <c r="C3732" s="14"/>
      <c r="D3732" s="16"/>
      <c r="E3732" s="16"/>
      <c r="F3732" s="14"/>
      <c r="G3732" s="14"/>
      <c r="H3732" s="14"/>
      <c r="I3732" s="15"/>
      <c r="J3732" s="77"/>
      <c r="K3732" s="92"/>
    </row>
    <row r="3733" spans="1:11" ht="12.75" x14ac:dyDescent="0.2">
      <c r="A3733" s="14"/>
      <c r="B3733" s="14"/>
      <c r="C3733" s="14"/>
      <c r="D3733" s="16"/>
      <c r="E3733" s="16"/>
      <c r="F3733" s="14"/>
      <c r="G3733" s="14"/>
      <c r="H3733" s="14"/>
      <c r="I3733" s="15"/>
      <c r="J3733" s="77"/>
      <c r="K3733" s="92"/>
    </row>
    <row r="3734" spans="1:11" ht="12.75" x14ac:dyDescent="0.2">
      <c r="A3734" s="14"/>
      <c r="B3734" s="14"/>
      <c r="C3734" s="14"/>
      <c r="D3734" s="16"/>
      <c r="E3734" s="16"/>
      <c r="F3734" s="14"/>
      <c r="G3734" s="14"/>
      <c r="H3734" s="14"/>
      <c r="I3734" s="15"/>
      <c r="J3734" s="77"/>
      <c r="K3734" s="92"/>
    </row>
    <row r="3735" spans="1:11" ht="12.75" x14ac:dyDescent="0.2">
      <c r="A3735" s="14"/>
      <c r="B3735" s="14"/>
      <c r="C3735" s="14"/>
      <c r="D3735" s="16"/>
      <c r="E3735" s="16"/>
      <c r="F3735" s="14"/>
      <c r="G3735" s="14"/>
      <c r="H3735" s="14"/>
      <c r="I3735" s="15"/>
      <c r="J3735" s="77"/>
      <c r="K3735" s="92"/>
    </row>
    <row r="3736" spans="1:11" ht="12.75" x14ac:dyDescent="0.2">
      <c r="A3736" s="14"/>
      <c r="B3736" s="14"/>
      <c r="C3736" s="14"/>
      <c r="D3736" s="16"/>
      <c r="E3736" s="16"/>
      <c r="F3736" s="14"/>
      <c r="G3736" s="14"/>
      <c r="H3736" s="14"/>
      <c r="I3736" s="15"/>
      <c r="J3736" s="77"/>
      <c r="K3736" s="92"/>
    </row>
    <row r="3737" spans="1:11" ht="12.75" x14ac:dyDescent="0.2">
      <c r="A3737" s="14"/>
      <c r="B3737" s="14"/>
      <c r="C3737" s="14"/>
      <c r="D3737" s="16"/>
      <c r="E3737" s="16"/>
      <c r="F3737" s="14"/>
      <c r="G3737" s="14"/>
      <c r="H3737" s="14"/>
      <c r="I3737" s="15"/>
      <c r="J3737" s="77"/>
      <c r="K3737" s="92"/>
    </row>
    <row r="3738" spans="1:11" ht="12.75" x14ac:dyDescent="0.2">
      <c r="A3738" s="14"/>
      <c r="B3738" s="14"/>
      <c r="C3738" s="14"/>
      <c r="D3738" s="16"/>
      <c r="E3738" s="16"/>
      <c r="F3738" s="14"/>
      <c r="G3738" s="14"/>
      <c r="H3738" s="14"/>
      <c r="I3738" s="15"/>
      <c r="J3738" s="77"/>
      <c r="K3738" s="92"/>
    </row>
    <row r="3739" spans="1:11" ht="12.75" x14ac:dyDescent="0.2">
      <c r="A3739" s="14"/>
      <c r="B3739" s="14"/>
      <c r="C3739" s="14"/>
      <c r="D3739" s="16"/>
      <c r="E3739" s="16"/>
      <c r="F3739" s="14"/>
      <c r="G3739" s="14"/>
      <c r="H3739" s="14"/>
      <c r="I3739" s="15"/>
      <c r="J3739" s="77"/>
      <c r="K3739" s="92"/>
    </row>
    <row r="3740" spans="1:11" ht="12.75" x14ac:dyDescent="0.2">
      <c r="A3740" s="14"/>
      <c r="B3740" s="14"/>
      <c r="C3740" s="14"/>
      <c r="D3740" s="16"/>
      <c r="E3740" s="16"/>
      <c r="F3740" s="14"/>
      <c r="G3740" s="14"/>
      <c r="H3740" s="14"/>
      <c r="I3740" s="15"/>
      <c r="J3740" s="77"/>
      <c r="K3740" s="92"/>
    </row>
    <row r="3741" spans="1:11" ht="12.75" x14ac:dyDescent="0.2">
      <c r="A3741" s="14"/>
      <c r="B3741" s="14"/>
      <c r="C3741" s="14"/>
      <c r="D3741" s="16"/>
      <c r="E3741" s="16"/>
      <c r="F3741" s="14"/>
      <c r="G3741" s="14"/>
      <c r="H3741" s="14"/>
      <c r="I3741" s="15"/>
      <c r="J3741" s="77"/>
      <c r="K3741" s="92"/>
    </row>
    <row r="3742" spans="1:11" ht="12.75" x14ac:dyDescent="0.2">
      <c r="A3742" s="14"/>
      <c r="B3742" s="14"/>
      <c r="C3742" s="14"/>
      <c r="D3742" s="16"/>
      <c r="E3742" s="16"/>
      <c r="F3742" s="14"/>
      <c r="G3742" s="14"/>
      <c r="H3742" s="14"/>
      <c r="I3742" s="15"/>
      <c r="J3742" s="77"/>
      <c r="K3742" s="92"/>
    </row>
    <row r="3743" spans="1:11" ht="12.75" x14ac:dyDescent="0.2">
      <c r="A3743" s="14"/>
      <c r="B3743" s="14"/>
      <c r="C3743" s="14"/>
      <c r="D3743" s="16"/>
      <c r="E3743" s="16"/>
      <c r="F3743" s="14"/>
      <c r="G3743" s="14"/>
      <c r="H3743" s="14"/>
      <c r="I3743" s="15"/>
      <c r="J3743" s="77"/>
      <c r="K3743" s="92"/>
    </row>
    <row r="3744" spans="1:11" ht="12.75" x14ac:dyDescent="0.2">
      <c r="A3744" s="14"/>
      <c r="B3744" s="14"/>
      <c r="C3744" s="14"/>
      <c r="D3744" s="16"/>
      <c r="E3744" s="16"/>
      <c r="F3744" s="14"/>
      <c r="G3744" s="14"/>
      <c r="H3744" s="14"/>
      <c r="I3744" s="15"/>
      <c r="J3744" s="77"/>
      <c r="K3744" s="92"/>
    </row>
    <row r="3745" spans="1:11" ht="12.75" x14ac:dyDescent="0.2">
      <c r="A3745" s="14"/>
      <c r="B3745" s="14"/>
      <c r="C3745" s="14"/>
      <c r="D3745" s="16"/>
      <c r="E3745" s="16"/>
      <c r="F3745" s="14"/>
      <c r="G3745" s="14"/>
      <c r="H3745" s="14"/>
      <c r="I3745" s="15"/>
      <c r="J3745" s="77"/>
      <c r="K3745" s="92"/>
    </row>
    <row r="3746" spans="1:11" ht="12.75" x14ac:dyDescent="0.2">
      <c r="A3746" s="14"/>
      <c r="B3746" s="14"/>
      <c r="C3746" s="14"/>
      <c r="D3746" s="16"/>
      <c r="E3746" s="16"/>
      <c r="F3746" s="14"/>
      <c r="G3746" s="14"/>
      <c r="H3746" s="14"/>
      <c r="I3746" s="15"/>
      <c r="J3746" s="77"/>
      <c r="K3746" s="92"/>
    </row>
    <row r="3747" spans="1:11" ht="12.75" x14ac:dyDescent="0.2">
      <c r="A3747" s="14"/>
      <c r="B3747" s="14"/>
      <c r="C3747" s="14"/>
      <c r="D3747" s="16"/>
      <c r="E3747" s="16"/>
      <c r="F3747" s="14"/>
      <c r="G3747" s="14"/>
      <c r="H3747" s="14"/>
      <c r="I3747" s="15"/>
      <c r="J3747" s="77"/>
      <c r="K3747" s="92"/>
    </row>
    <row r="3748" spans="1:11" ht="12.75" x14ac:dyDescent="0.2">
      <c r="A3748" s="14"/>
      <c r="B3748" s="14"/>
      <c r="C3748" s="14"/>
      <c r="D3748" s="16"/>
      <c r="E3748" s="16"/>
      <c r="F3748" s="14"/>
      <c r="G3748" s="14"/>
      <c r="H3748" s="14"/>
      <c r="I3748" s="15"/>
      <c r="J3748" s="77"/>
      <c r="K3748" s="92"/>
    </row>
    <row r="3749" spans="1:11" ht="12.75" x14ac:dyDescent="0.2">
      <c r="A3749" s="14"/>
      <c r="B3749" s="14"/>
      <c r="C3749" s="14"/>
      <c r="D3749" s="16"/>
      <c r="E3749" s="16"/>
      <c r="F3749" s="14"/>
      <c r="G3749" s="14"/>
      <c r="H3749" s="14"/>
      <c r="I3749" s="15"/>
      <c r="J3749" s="77"/>
      <c r="K3749" s="92"/>
    </row>
    <row r="3750" spans="1:11" ht="12.75" x14ac:dyDescent="0.2">
      <c r="A3750" s="14"/>
      <c r="B3750" s="14"/>
      <c r="C3750" s="14"/>
      <c r="D3750" s="16"/>
      <c r="E3750" s="16"/>
      <c r="F3750" s="14"/>
      <c r="G3750" s="14"/>
      <c r="H3750" s="14"/>
      <c r="I3750" s="15"/>
      <c r="J3750" s="77"/>
      <c r="K3750" s="92"/>
    </row>
    <row r="3751" spans="1:11" ht="12.75" x14ac:dyDescent="0.2">
      <c r="A3751" s="14"/>
      <c r="B3751" s="14"/>
      <c r="C3751" s="14"/>
      <c r="D3751" s="16"/>
      <c r="E3751" s="16"/>
      <c r="F3751" s="14"/>
      <c r="G3751" s="14"/>
      <c r="H3751" s="14"/>
      <c r="I3751" s="15"/>
      <c r="J3751" s="77"/>
      <c r="K3751" s="92"/>
    </row>
    <row r="3752" spans="1:11" ht="12.75" x14ac:dyDescent="0.2">
      <c r="A3752" s="14"/>
      <c r="B3752" s="14"/>
      <c r="C3752" s="14"/>
      <c r="D3752" s="16"/>
      <c r="E3752" s="16"/>
      <c r="F3752" s="14"/>
      <c r="G3752" s="14"/>
      <c r="H3752" s="14"/>
      <c r="I3752" s="15"/>
      <c r="J3752" s="77"/>
      <c r="K3752" s="92"/>
    </row>
    <row r="3753" spans="1:11" ht="12.75" x14ac:dyDescent="0.2">
      <c r="A3753" s="14"/>
      <c r="B3753" s="14"/>
      <c r="C3753" s="14"/>
      <c r="D3753" s="16"/>
      <c r="E3753" s="16"/>
      <c r="F3753" s="14"/>
      <c r="G3753" s="14"/>
      <c r="H3753" s="14"/>
      <c r="I3753" s="15"/>
      <c r="J3753" s="77"/>
      <c r="K3753" s="92"/>
    </row>
    <row r="3754" spans="1:11" ht="12.75" x14ac:dyDescent="0.2">
      <c r="A3754" s="14"/>
      <c r="B3754" s="14"/>
      <c r="C3754" s="14"/>
      <c r="D3754" s="16"/>
      <c r="E3754" s="16"/>
      <c r="F3754" s="14"/>
      <c r="G3754" s="14"/>
      <c r="H3754" s="14"/>
      <c r="I3754" s="15"/>
      <c r="J3754" s="77"/>
      <c r="K3754" s="92"/>
    </row>
    <row r="3755" spans="1:11" ht="12.75" x14ac:dyDescent="0.2">
      <c r="A3755" s="14"/>
      <c r="B3755" s="14"/>
      <c r="C3755" s="14"/>
      <c r="D3755" s="16"/>
      <c r="E3755" s="16"/>
      <c r="F3755" s="14"/>
      <c r="G3755" s="14"/>
      <c r="H3755" s="14"/>
      <c r="I3755" s="15"/>
      <c r="J3755" s="77"/>
      <c r="K3755" s="92"/>
    </row>
    <row r="3756" spans="1:11" ht="12.75" x14ac:dyDescent="0.2">
      <c r="A3756" s="14"/>
      <c r="B3756" s="14"/>
      <c r="C3756" s="14"/>
      <c r="D3756" s="16"/>
      <c r="E3756" s="16"/>
      <c r="F3756" s="14"/>
      <c r="G3756" s="14"/>
      <c r="H3756" s="14"/>
      <c r="I3756" s="15"/>
      <c r="J3756" s="77"/>
      <c r="K3756" s="92"/>
    </row>
    <row r="3757" spans="1:11" ht="12.75" x14ac:dyDescent="0.2">
      <c r="A3757" s="14"/>
      <c r="B3757" s="14"/>
      <c r="C3757" s="14"/>
      <c r="D3757" s="16"/>
      <c r="E3757" s="16"/>
      <c r="F3757" s="14"/>
      <c r="G3757" s="14"/>
      <c r="H3757" s="14"/>
      <c r="I3757" s="15"/>
      <c r="J3757" s="77"/>
      <c r="K3757" s="92"/>
    </row>
    <row r="3758" spans="1:11" ht="12.75" x14ac:dyDescent="0.2">
      <c r="A3758" s="14"/>
      <c r="B3758" s="14"/>
      <c r="C3758" s="14"/>
      <c r="D3758" s="16"/>
      <c r="E3758" s="16"/>
      <c r="F3758" s="14"/>
      <c r="G3758" s="14"/>
      <c r="H3758" s="14"/>
      <c r="I3758" s="15"/>
      <c r="J3758" s="77"/>
      <c r="K3758" s="92"/>
    </row>
    <row r="3759" spans="1:11" ht="12.75" x14ac:dyDescent="0.2">
      <c r="A3759" s="14"/>
      <c r="B3759" s="14"/>
      <c r="C3759" s="14"/>
      <c r="D3759" s="16"/>
      <c r="E3759" s="16"/>
      <c r="F3759" s="14"/>
      <c r="G3759" s="14"/>
      <c r="H3759" s="14"/>
      <c r="I3759" s="15"/>
      <c r="J3759" s="77"/>
      <c r="K3759" s="92"/>
    </row>
    <row r="3760" spans="1:11" ht="12.75" x14ac:dyDescent="0.2">
      <c r="A3760" s="14"/>
      <c r="B3760" s="14"/>
      <c r="C3760" s="14"/>
      <c r="D3760" s="16"/>
      <c r="E3760" s="16"/>
      <c r="F3760" s="14"/>
      <c r="G3760" s="14"/>
      <c r="H3760" s="14"/>
      <c r="I3760" s="15"/>
      <c r="J3760" s="77"/>
      <c r="K3760" s="92"/>
    </row>
    <row r="3761" spans="1:11" ht="12.75" x14ac:dyDescent="0.2">
      <c r="A3761" s="14"/>
      <c r="B3761" s="14"/>
      <c r="C3761" s="14"/>
      <c r="D3761" s="16"/>
      <c r="E3761" s="16"/>
      <c r="F3761" s="14"/>
      <c r="G3761" s="14"/>
      <c r="H3761" s="14"/>
      <c r="I3761" s="15"/>
      <c r="J3761" s="77"/>
      <c r="K3761" s="92"/>
    </row>
    <row r="3762" spans="1:11" ht="12.75" x14ac:dyDescent="0.2">
      <c r="A3762" s="14"/>
      <c r="B3762" s="14"/>
      <c r="C3762" s="14"/>
      <c r="D3762" s="16"/>
      <c r="E3762" s="16"/>
      <c r="F3762" s="14"/>
      <c r="G3762" s="14"/>
      <c r="H3762" s="14"/>
      <c r="I3762" s="15"/>
      <c r="J3762" s="77"/>
      <c r="K3762" s="92"/>
    </row>
    <row r="3763" spans="1:11" ht="12.75" x14ac:dyDescent="0.2">
      <c r="A3763" s="14"/>
      <c r="B3763" s="14"/>
      <c r="C3763" s="14"/>
      <c r="D3763" s="16"/>
      <c r="E3763" s="16"/>
      <c r="F3763" s="14"/>
      <c r="G3763" s="14"/>
      <c r="H3763" s="14"/>
      <c r="I3763" s="15"/>
      <c r="J3763" s="77"/>
      <c r="K3763" s="92"/>
    </row>
    <row r="3764" spans="1:11" ht="12.75" x14ac:dyDescent="0.2">
      <c r="A3764" s="14"/>
      <c r="B3764" s="14"/>
      <c r="C3764" s="14"/>
      <c r="D3764" s="16"/>
      <c r="E3764" s="16"/>
      <c r="F3764" s="14"/>
      <c r="G3764" s="14"/>
      <c r="H3764" s="14"/>
      <c r="I3764" s="15"/>
      <c r="J3764" s="77"/>
      <c r="K3764" s="92"/>
    </row>
    <row r="3765" spans="1:11" ht="12.75" x14ac:dyDescent="0.2">
      <c r="A3765" s="14"/>
      <c r="B3765" s="14"/>
      <c r="C3765" s="14"/>
      <c r="D3765" s="16"/>
      <c r="E3765" s="16"/>
      <c r="F3765" s="14"/>
      <c r="G3765" s="14"/>
      <c r="H3765" s="14"/>
      <c r="I3765" s="15"/>
      <c r="J3765" s="77"/>
      <c r="K3765" s="92"/>
    </row>
    <row r="3766" spans="1:11" ht="12.75" x14ac:dyDescent="0.2">
      <c r="A3766" s="14"/>
      <c r="B3766" s="14"/>
      <c r="C3766" s="14"/>
      <c r="D3766" s="16"/>
      <c r="E3766" s="16"/>
      <c r="F3766" s="14"/>
      <c r="G3766" s="14"/>
      <c r="H3766" s="14"/>
      <c r="I3766" s="15"/>
      <c r="J3766" s="77"/>
      <c r="K3766" s="92"/>
    </row>
    <row r="3767" spans="1:11" ht="12.75" x14ac:dyDescent="0.2">
      <c r="A3767" s="14"/>
      <c r="B3767" s="14"/>
      <c r="C3767" s="14"/>
      <c r="D3767" s="16"/>
      <c r="E3767" s="16"/>
      <c r="F3767" s="14"/>
      <c r="G3767" s="14"/>
      <c r="H3767" s="14"/>
      <c r="I3767" s="15"/>
      <c r="J3767" s="77"/>
      <c r="K3767" s="92"/>
    </row>
    <row r="3768" spans="1:11" ht="12.75" x14ac:dyDescent="0.2">
      <c r="A3768" s="14"/>
      <c r="B3768" s="14"/>
      <c r="C3768" s="14"/>
      <c r="D3768" s="16"/>
      <c r="E3768" s="16"/>
      <c r="F3768" s="14"/>
      <c r="G3768" s="14"/>
      <c r="H3768" s="14"/>
      <c r="I3768" s="15"/>
      <c r="J3768" s="77"/>
      <c r="K3768" s="92"/>
    </row>
    <row r="3769" spans="1:11" ht="12.75" x14ac:dyDescent="0.2">
      <c r="A3769" s="14"/>
      <c r="B3769" s="14"/>
      <c r="C3769" s="14"/>
      <c r="D3769" s="16"/>
      <c r="E3769" s="16"/>
      <c r="F3769" s="14"/>
      <c r="G3769" s="14"/>
      <c r="H3769" s="14"/>
      <c r="I3769" s="15"/>
      <c r="J3769" s="77"/>
      <c r="K3769" s="92"/>
    </row>
    <row r="3770" spans="1:11" ht="12.75" x14ac:dyDescent="0.2">
      <c r="A3770" s="14"/>
      <c r="B3770" s="14"/>
      <c r="C3770" s="14"/>
      <c r="D3770" s="16"/>
      <c r="E3770" s="16"/>
      <c r="F3770" s="14"/>
      <c r="G3770" s="14"/>
      <c r="H3770" s="14"/>
      <c r="I3770" s="15"/>
      <c r="J3770" s="77"/>
      <c r="K3770" s="92"/>
    </row>
    <row r="3771" spans="1:11" ht="12.75" x14ac:dyDescent="0.2">
      <c r="A3771" s="14"/>
      <c r="B3771" s="14"/>
      <c r="C3771" s="14"/>
      <c r="D3771" s="16"/>
      <c r="E3771" s="16"/>
      <c r="F3771" s="14"/>
      <c r="G3771" s="14"/>
      <c r="H3771" s="14"/>
      <c r="I3771" s="15"/>
      <c r="J3771" s="77"/>
      <c r="K3771" s="92"/>
    </row>
    <row r="3772" spans="1:11" ht="12.75" x14ac:dyDescent="0.2">
      <c r="A3772" s="14"/>
      <c r="B3772" s="14"/>
      <c r="C3772" s="14"/>
      <c r="D3772" s="16"/>
      <c r="E3772" s="16"/>
      <c r="F3772" s="14"/>
      <c r="G3772" s="14"/>
      <c r="H3772" s="14"/>
      <c r="I3772" s="15"/>
      <c r="J3772" s="77"/>
      <c r="K3772" s="92"/>
    </row>
    <row r="3773" spans="1:11" ht="12.75" x14ac:dyDescent="0.2">
      <c r="A3773" s="14"/>
      <c r="B3773" s="14"/>
      <c r="C3773" s="14"/>
      <c r="D3773" s="16"/>
      <c r="E3773" s="16"/>
      <c r="F3773" s="14"/>
      <c r="G3773" s="14"/>
      <c r="H3773" s="14"/>
      <c r="I3773" s="15"/>
      <c r="J3773" s="77"/>
      <c r="K3773" s="92"/>
    </row>
    <row r="3774" spans="1:11" ht="12.75" x14ac:dyDescent="0.2">
      <c r="A3774" s="14"/>
      <c r="B3774" s="14"/>
      <c r="C3774" s="14"/>
      <c r="D3774" s="16"/>
      <c r="E3774" s="16"/>
      <c r="F3774" s="14"/>
      <c r="G3774" s="14"/>
      <c r="H3774" s="14"/>
      <c r="I3774" s="15"/>
      <c r="J3774" s="77"/>
      <c r="K3774" s="92"/>
    </row>
    <row r="3775" spans="1:11" ht="12.75" x14ac:dyDescent="0.2">
      <c r="A3775" s="14"/>
      <c r="B3775" s="14"/>
      <c r="C3775" s="14"/>
      <c r="D3775" s="16"/>
      <c r="E3775" s="16"/>
      <c r="F3775" s="14"/>
      <c r="G3775" s="14"/>
      <c r="H3775" s="14"/>
      <c r="I3775" s="15"/>
      <c r="J3775" s="77"/>
      <c r="K3775" s="92"/>
    </row>
    <row r="3776" spans="1:11" ht="12.75" x14ac:dyDescent="0.2">
      <c r="A3776" s="14"/>
      <c r="B3776" s="14"/>
      <c r="C3776" s="14"/>
      <c r="D3776" s="16"/>
      <c r="E3776" s="16"/>
      <c r="F3776" s="14"/>
      <c r="G3776" s="14"/>
      <c r="H3776" s="14"/>
      <c r="I3776" s="15"/>
      <c r="J3776" s="77"/>
      <c r="K3776" s="92"/>
    </row>
    <row r="3777" spans="1:11" ht="12.75" x14ac:dyDescent="0.2">
      <c r="A3777" s="14"/>
      <c r="B3777" s="14"/>
      <c r="C3777" s="14"/>
      <c r="D3777" s="16"/>
      <c r="E3777" s="16"/>
      <c r="F3777" s="14"/>
      <c r="G3777" s="14"/>
      <c r="H3777" s="14"/>
      <c r="I3777" s="15"/>
      <c r="J3777" s="77"/>
      <c r="K3777" s="92"/>
    </row>
    <row r="3778" spans="1:11" ht="12.75" x14ac:dyDescent="0.2">
      <c r="A3778" s="14"/>
      <c r="B3778" s="14"/>
      <c r="C3778" s="14"/>
      <c r="D3778" s="16"/>
      <c r="E3778" s="16"/>
      <c r="F3778" s="14"/>
      <c r="G3778" s="14"/>
      <c r="H3778" s="14"/>
      <c r="I3778" s="15"/>
      <c r="J3778" s="77"/>
      <c r="K3778" s="92"/>
    </row>
    <row r="3779" spans="1:11" ht="12.75" x14ac:dyDescent="0.2">
      <c r="A3779" s="14"/>
      <c r="B3779" s="14"/>
      <c r="C3779" s="14"/>
      <c r="D3779" s="16"/>
      <c r="E3779" s="16"/>
      <c r="F3779" s="14"/>
      <c r="G3779" s="14"/>
      <c r="H3779" s="14"/>
      <c r="I3779" s="15"/>
      <c r="J3779" s="77"/>
      <c r="K3779" s="92"/>
    </row>
    <row r="3780" spans="1:11" ht="12.75" x14ac:dyDescent="0.2">
      <c r="A3780" s="14"/>
      <c r="B3780" s="14"/>
      <c r="C3780" s="14"/>
      <c r="D3780" s="16"/>
      <c r="E3780" s="16"/>
      <c r="F3780" s="14"/>
      <c r="G3780" s="14"/>
      <c r="H3780" s="14"/>
      <c r="I3780" s="15"/>
      <c r="J3780" s="77"/>
      <c r="K3780" s="92"/>
    </row>
    <row r="3781" spans="1:11" ht="12.75" x14ac:dyDescent="0.2">
      <c r="A3781" s="14"/>
      <c r="B3781" s="14"/>
      <c r="C3781" s="14"/>
      <c r="D3781" s="16"/>
      <c r="E3781" s="16"/>
      <c r="F3781" s="14"/>
      <c r="G3781" s="14"/>
      <c r="H3781" s="14"/>
      <c r="I3781" s="15"/>
      <c r="J3781" s="77"/>
      <c r="K3781" s="92"/>
    </row>
    <row r="3782" spans="1:11" ht="12.75" x14ac:dyDescent="0.2">
      <c r="A3782" s="14"/>
      <c r="B3782" s="14"/>
      <c r="C3782" s="14"/>
      <c r="D3782" s="16"/>
      <c r="E3782" s="16"/>
      <c r="F3782" s="14"/>
      <c r="G3782" s="14"/>
      <c r="H3782" s="14"/>
      <c r="I3782" s="15"/>
      <c r="J3782" s="77"/>
      <c r="K3782" s="92"/>
    </row>
    <row r="3783" spans="1:11" ht="12.75" x14ac:dyDescent="0.2">
      <c r="A3783" s="14"/>
      <c r="B3783" s="14"/>
      <c r="C3783" s="14"/>
      <c r="D3783" s="16"/>
      <c r="E3783" s="16"/>
      <c r="F3783" s="14"/>
      <c r="G3783" s="14"/>
      <c r="H3783" s="14"/>
      <c r="I3783" s="15"/>
      <c r="J3783" s="77"/>
      <c r="K3783" s="92"/>
    </row>
    <row r="3784" spans="1:11" ht="12.75" x14ac:dyDescent="0.2">
      <c r="A3784" s="14"/>
      <c r="B3784" s="14"/>
      <c r="C3784" s="14"/>
      <c r="D3784" s="16"/>
      <c r="E3784" s="16"/>
      <c r="F3784" s="14"/>
      <c r="G3784" s="14"/>
      <c r="H3784" s="14"/>
      <c r="I3784" s="15"/>
      <c r="J3784" s="77"/>
      <c r="K3784" s="92"/>
    </row>
    <row r="3785" spans="1:11" ht="12.75" x14ac:dyDescent="0.2">
      <c r="A3785" s="14"/>
      <c r="B3785" s="14"/>
      <c r="C3785" s="14"/>
      <c r="D3785" s="16"/>
      <c r="E3785" s="16"/>
      <c r="F3785" s="14"/>
      <c r="G3785" s="14"/>
      <c r="H3785" s="14"/>
      <c r="I3785" s="15"/>
      <c r="J3785" s="77"/>
      <c r="K3785" s="92"/>
    </row>
    <row r="3786" spans="1:11" ht="12.75" x14ac:dyDescent="0.2">
      <c r="A3786" s="14"/>
      <c r="B3786" s="14"/>
      <c r="C3786" s="14"/>
      <c r="D3786" s="16"/>
      <c r="E3786" s="16"/>
      <c r="F3786" s="14"/>
      <c r="G3786" s="14"/>
      <c r="H3786" s="14"/>
      <c r="I3786" s="15"/>
      <c r="J3786" s="77"/>
      <c r="K3786" s="92"/>
    </row>
    <row r="3787" spans="1:11" ht="12.75" x14ac:dyDescent="0.2">
      <c r="A3787" s="14"/>
      <c r="B3787" s="14"/>
      <c r="C3787" s="14"/>
      <c r="D3787" s="16"/>
      <c r="E3787" s="16"/>
      <c r="F3787" s="14"/>
      <c r="G3787" s="14"/>
      <c r="H3787" s="14"/>
      <c r="I3787" s="15"/>
      <c r="J3787" s="77"/>
      <c r="K3787" s="92"/>
    </row>
    <row r="3788" spans="1:11" ht="12.75" x14ac:dyDescent="0.2">
      <c r="A3788" s="14"/>
      <c r="B3788" s="14"/>
      <c r="C3788" s="14"/>
      <c r="D3788" s="16"/>
      <c r="E3788" s="16"/>
      <c r="F3788" s="14"/>
      <c r="G3788" s="14"/>
      <c r="H3788" s="14"/>
      <c r="I3788" s="15"/>
      <c r="J3788" s="77"/>
      <c r="K3788" s="92"/>
    </row>
    <row r="3789" spans="1:11" ht="12.75" x14ac:dyDescent="0.2">
      <c r="A3789" s="14"/>
      <c r="B3789" s="14"/>
      <c r="C3789" s="14"/>
      <c r="D3789" s="16"/>
      <c r="E3789" s="16"/>
      <c r="F3789" s="14"/>
      <c r="G3789" s="14"/>
      <c r="H3789" s="14"/>
      <c r="I3789" s="15"/>
      <c r="J3789" s="77"/>
      <c r="K3789" s="92"/>
    </row>
    <row r="3790" spans="1:11" ht="12.75" x14ac:dyDescent="0.2">
      <c r="A3790" s="14"/>
      <c r="B3790" s="14"/>
      <c r="C3790" s="14"/>
      <c r="D3790" s="16"/>
      <c r="E3790" s="16"/>
      <c r="F3790" s="14"/>
      <c r="G3790" s="14"/>
      <c r="H3790" s="14"/>
      <c r="I3790" s="15"/>
      <c r="J3790" s="77"/>
      <c r="K3790" s="92"/>
    </row>
    <row r="3791" spans="1:11" ht="12.75" x14ac:dyDescent="0.2">
      <c r="A3791" s="14"/>
      <c r="B3791" s="14"/>
      <c r="C3791" s="14"/>
      <c r="D3791" s="16"/>
      <c r="E3791" s="16"/>
      <c r="F3791" s="14"/>
      <c r="G3791" s="14"/>
      <c r="H3791" s="14"/>
      <c r="I3791" s="15"/>
      <c r="J3791" s="77"/>
      <c r="K3791" s="92"/>
    </row>
    <row r="3792" spans="1:11" ht="12.75" x14ac:dyDescent="0.2">
      <c r="A3792" s="14"/>
      <c r="B3792" s="14"/>
      <c r="C3792" s="14"/>
      <c r="D3792" s="16"/>
      <c r="E3792" s="16"/>
      <c r="F3792" s="14"/>
      <c r="G3792" s="14"/>
      <c r="H3792" s="14"/>
      <c r="I3792" s="15"/>
      <c r="J3792" s="77"/>
      <c r="K3792" s="92"/>
    </row>
    <row r="3793" spans="1:11" ht="12.75" x14ac:dyDescent="0.2">
      <c r="A3793" s="14"/>
      <c r="B3793" s="14"/>
      <c r="C3793" s="14"/>
      <c r="D3793" s="16"/>
      <c r="E3793" s="16"/>
      <c r="F3793" s="14"/>
      <c r="G3793" s="14"/>
      <c r="H3793" s="14"/>
      <c r="I3793" s="15"/>
      <c r="J3793" s="77"/>
      <c r="K3793" s="92"/>
    </row>
    <row r="3794" spans="1:11" ht="12.75" x14ac:dyDescent="0.2">
      <c r="A3794" s="14"/>
      <c r="B3794" s="14"/>
      <c r="C3794" s="14"/>
      <c r="D3794" s="16"/>
      <c r="E3794" s="16"/>
      <c r="F3794" s="14"/>
      <c r="G3794" s="14"/>
      <c r="H3794" s="14"/>
      <c r="I3794" s="15"/>
      <c r="J3794" s="77"/>
      <c r="K3794" s="92"/>
    </row>
    <row r="3795" spans="1:11" ht="12.75" x14ac:dyDescent="0.2">
      <c r="A3795" s="14"/>
      <c r="B3795" s="14"/>
      <c r="C3795" s="14"/>
      <c r="D3795" s="16"/>
      <c r="E3795" s="16"/>
      <c r="F3795" s="14"/>
      <c r="G3795" s="14"/>
      <c r="H3795" s="14"/>
      <c r="I3795" s="15"/>
      <c r="J3795" s="77"/>
      <c r="K3795" s="92"/>
    </row>
    <row r="3796" spans="1:11" ht="12.75" x14ac:dyDescent="0.2">
      <c r="A3796" s="14"/>
      <c r="B3796" s="14"/>
      <c r="C3796" s="14"/>
      <c r="D3796" s="16"/>
      <c r="E3796" s="16"/>
      <c r="F3796" s="14"/>
      <c r="G3796" s="14"/>
      <c r="H3796" s="14"/>
      <c r="I3796" s="15"/>
      <c r="J3796" s="77"/>
      <c r="K3796" s="92"/>
    </row>
    <row r="3797" spans="1:11" ht="12.75" x14ac:dyDescent="0.2">
      <c r="A3797" s="14"/>
      <c r="B3797" s="14"/>
      <c r="C3797" s="14"/>
      <c r="D3797" s="16"/>
      <c r="E3797" s="16"/>
      <c r="F3797" s="14"/>
      <c r="G3797" s="14"/>
      <c r="H3797" s="14"/>
      <c r="I3797" s="15"/>
      <c r="J3797" s="77"/>
      <c r="K3797" s="92"/>
    </row>
    <row r="3798" spans="1:11" ht="12.75" x14ac:dyDescent="0.2">
      <c r="A3798" s="14"/>
      <c r="B3798" s="14"/>
      <c r="C3798" s="14"/>
      <c r="D3798" s="16"/>
      <c r="E3798" s="16"/>
      <c r="F3798" s="14"/>
      <c r="G3798" s="14"/>
      <c r="H3798" s="14"/>
      <c r="I3798" s="15"/>
      <c r="J3798" s="77"/>
      <c r="K3798" s="92"/>
    </row>
    <row r="3799" spans="1:11" ht="12.75" x14ac:dyDescent="0.2">
      <c r="A3799" s="14"/>
      <c r="B3799" s="14"/>
      <c r="C3799" s="14"/>
      <c r="D3799" s="16"/>
      <c r="E3799" s="16"/>
      <c r="F3799" s="14"/>
      <c r="G3799" s="14"/>
      <c r="H3799" s="14"/>
      <c r="I3799" s="15"/>
      <c r="J3799" s="77"/>
      <c r="K3799" s="92"/>
    </row>
    <row r="3800" spans="1:11" ht="12.75" x14ac:dyDescent="0.2">
      <c r="A3800" s="14"/>
      <c r="B3800" s="14"/>
      <c r="C3800" s="14"/>
      <c r="D3800" s="16"/>
      <c r="E3800" s="16"/>
      <c r="F3800" s="14"/>
      <c r="G3800" s="14"/>
      <c r="H3800" s="14"/>
      <c r="I3800" s="15"/>
      <c r="J3800" s="77"/>
      <c r="K3800" s="92"/>
    </row>
    <row r="3801" spans="1:11" ht="12.75" x14ac:dyDescent="0.2">
      <c r="A3801" s="14"/>
      <c r="B3801" s="14"/>
      <c r="C3801" s="14"/>
      <c r="D3801" s="16"/>
      <c r="E3801" s="16"/>
      <c r="F3801" s="14"/>
      <c r="G3801" s="14"/>
      <c r="H3801" s="14"/>
      <c r="I3801" s="15"/>
      <c r="J3801" s="77"/>
      <c r="K3801" s="92"/>
    </row>
    <row r="3802" spans="1:11" ht="12.75" x14ac:dyDescent="0.2">
      <c r="A3802" s="14"/>
      <c r="B3802" s="14"/>
      <c r="C3802" s="14"/>
      <c r="D3802" s="16"/>
      <c r="E3802" s="16"/>
      <c r="F3802" s="14"/>
      <c r="G3802" s="14"/>
      <c r="H3802" s="14"/>
      <c r="I3802" s="15"/>
      <c r="J3802" s="77"/>
      <c r="K3802" s="92"/>
    </row>
    <row r="3803" spans="1:11" ht="12.75" x14ac:dyDescent="0.2">
      <c r="A3803" s="14"/>
      <c r="B3803" s="14"/>
      <c r="C3803" s="14"/>
      <c r="D3803" s="16"/>
      <c r="E3803" s="16"/>
      <c r="F3803" s="14"/>
      <c r="G3803" s="14"/>
      <c r="H3803" s="14"/>
      <c r="I3803" s="15"/>
      <c r="J3803" s="77"/>
      <c r="K3803" s="92"/>
    </row>
    <row r="3804" spans="1:11" ht="12.75" x14ac:dyDescent="0.2">
      <c r="A3804" s="14"/>
      <c r="B3804" s="14"/>
      <c r="C3804" s="14"/>
      <c r="D3804" s="16"/>
      <c r="E3804" s="16"/>
      <c r="F3804" s="14"/>
      <c r="G3804" s="14"/>
      <c r="H3804" s="14"/>
      <c r="I3804" s="15"/>
      <c r="J3804" s="77"/>
      <c r="K3804" s="92"/>
    </row>
    <row r="3805" spans="1:11" ht="12.75" x14ac:dyDescent="0.2">
      <c r="A3805" s="14"/>
      <c r="B3805" s="14"/>
      <c r="C3805" s="14"/>
      <c r="D3805" s="16"/>
      <c r="E3805" s="16"/>
      <c r="F3805" s="14"/>
      <c r="G3805" s="14"/>
      <c r="H3805" s="14"/>
      <c r="I3805" s="15"/>
      <c r="J3805" s="77"/>
      <c r="K3805" s="92"/>
    </row>
    <row r="3806" spans="1:11" ht="12.75" x14ac:dyDescent="0.2">
      <c r="A3806" s="14"/>
      <c r="B3806" s="14"/>
      <c r="C3806" s="14"/>
      <c r="D3806" s="16"/>
      <c r="E3806" s="16"/>
      <c r="F3806" s="14"/>
      <c r="G3806" s="14"/>
      <c r="H3806" s="14"/>
      <c r="I3806" s="15"/>
      <c r="J3806" s="77"/>
      <c r="K3806" s="92"/>
    </row>
    <row r="3807" spans="1:11" ht="12.75" x14ac:dyDescent="0.2">
      <c r="A3807" s="14"/>
      <c r="B3807" s="14"/>
      <c r="C3807" s="14"/>
      <c r="D3807" s="16"/>
      <c r="E3807" s="16"/>
      <c r="F3807" s="14"/>
      <c r="G3807" s="14"/>
      <c r="H3807" s="14"/>
      <c r="I3807" s="15"/>
      <c r="J3807" s="77"/>
      <c r="K3807" s="92"/>
    </row>
    <row r="3808" spans="1:11" ht="12.75" x14ac:dyDescent="0.2">
      <c r="A3808" s="14"/>
      <c r="B3808" s="14"/>
      <c r="C3808" s="14"/>
      <c r="D3808" s="16"/>
      <c r="E3808" s="16"/>
      <c r="F3808" s="14"/>
      <c r="G3808" s="14"/>
      <c r="H3808" s="14"/>
      <c r="I3808" s="15"/>
      <c r="J3808" s="77"/>
      <c r="K3808" s="92"/>
    </row>
    <row r="3809" spans="1:11" ht="12.75" x14ac:dyDescent="0.2">
      <c r="A3809" s="14"/>
      <c r="B3809" s="14"/>
      <c r="C3809" s="14"/>
      <c r="D3809" s="16"/>
      <c r="E3809" s="16"/>
      <c r="F3809" s="14"/>
      <c r="G3809" s="14"/>
      <c r="H3809" s="14"/>
      <c r="I3809" s="15"/>
      <c r="J3809" s="77"/>
      <c r="K3809" s="92"/>
    </row>
    <row r="3810" spans="1:11" ht="12.75" x14ac:dyDescent="0.2">
      <c r="A3810" s="14"/>
      <c r="B3810" s="14"/>
      <c r="C3810" s="14"/>
      <c r="D3810" s="16"/>
      <c r="E3810" s="16"/>
      <c r="F3810" s="14"/>
      <c r="G3810" s="14"/>
      <c r="H3810" s="14"/>
      <c r="I3810" s="15"/>
      <c r="J3810" s="77"/>
      <c r="K3810" s="92"/>
    </row>
    <row r="3811" spans="1:11" ht="12.75" x14ac:dyDescent="0.2">
      <c r="A3811" s="14"/>
      <c r="B3811" s="14"/>
      <c r="C3811" s="14"/>
      <c r="D3811" s="16"/>
      <c r="E3811" s="16"/>
      <c r="F3811" s="14"/>
      <c r="G3811" s="14"/>
      <c r="H3811" s="14"/>
      <c r="I3811" s="15"/>
      <c r="J3811" s="77"/>
      <c r="K3811" s="92"/>
    </row>
    <row r="3812" spans="1:11" ht="12.75" x14ac:dyDescent="0.2">
      <c r="A3812" s="14"/>
      <c r="B3812" s="14"/>
      <c r="C3812" s="14"/>
      <c r="D3812" s="16"/>
      <c r="E3812" s="16"/>
      <c r="F3812" s="14"/>
      <c r="G3812" s="14"/>
      <c r="H3812" s="14"/>
      <c r="I3812" s="15"/>
      <c r="J3812" s="77"/>
      <c r="K3812" s="92"/>
    </row>
    <row r="3813" spans="1:11" ht="12.75" x14ac:dyDescent="0.2">
      <c r="A3813" s="14"/>
      <c r="B3813" s="14"/>
      <c r="C3813" s="14"/>
      <c r="D3813" s="16"/>
      <c r="E3813" s="16"/>
      <c r="F3813" s="14"/>
      <c r="G3813" s="14"/>
      <c r="H3813" s="14"/>
      <c r="I3813" s="15"/>
      <c r="J3813" s="77"/>
      <c r="K3813" s="92"/>
    </row>
    <row r="3814" spans="1:11" ht="12.75" x14ac:dyDescent="0.2">
      <c r="A3814" s="14"/>
      <c r="B3814" s="14"/>
      <c r="C3814" s="14"/>
      <c r="D3814" s="16"/>
      <c r="E3814" s="16"/>
      <c r="F3814" s="14"/>
      <c r="G3814" s="14"/>
      <c r="H3814" s="14"/>
      <c r="I3814" s="15"/>
      <c r="J3814" s="77"/>
      <c r="K3814" s="92"/>
    </row>
    <row r="3815" spans="1:11" ht="12.75" x14ac:dyDescent="0.2">
      <c r="A3815" s="14"/>
      <c r="B3815" s="14"/>
      <c r="C3815" s="14"/>
      <c r="D3815" s="16"/>
      <c r="E3815" s="16"/>
      <c r="F3815" s="14"/>
      <c r="G3815" s="14"/>
      <c r="H3815" s="14"/>
      <c r="I3815" s="15"/>
      <c r="J3815" s="77"/>
      <c r="K3815" s="92"/>
    </row>
    <row r="3816" spans="1:11" ht="12.75" x14ac:dyDescent="0.2">
      <c r="A3816" s="14"/>
      <c r="B3816" s="14"/>
      <c r="C3816" s="14"/>
      <c r="D3816" s="16"/>
      <c r="E3816" s="16"/>
      <c r="F3816" s="14"/>
      <c r="G3816" s="14"/>
      <c r="H3816" s="14"/>
      <c r="I3816" s="15"/>
      <c r="J3816" s="77"/>
      <c r="K3816" s="92"/>
    </row>
    <row r="3817" spans="1:11" ht="12.75" x14ac:dyDescent="0.2">
      <c r="A3817" s="14"/>
      <c r="B3817" s="14"/>
      <c r="C3817" s="14"/>
      <c r="D3817" s="16"/>
      <c r="E3817" s="16"/>
      <c r="F3817" s="14"/>
      <c r="G3817" s="14"/>
      <c r="H3817" s="14"/>
      <c r="I3817" s="15"/>
      <c r="J3817" s="77"/>
      <c r="K3817" s="92"/>
    </row>
    <row r="3818" spans="1:11" ht="12.75" x14ac:dyDescent="0.2">
      <c r="A3818" s="14"/>
      <c r="B3818" s="14"/>
      <c r="C3818" s="14"/>
      <c r="D3818" s="16"/>
      <c r="E3818" s="16"/>
      <c r="F3818" s="14"/>
      <c r="G3818" s="14"/>
      <c r="H3818" s="14"/>
      <c r="I3818" s="15"/>
      <c r="J3818" s="77"/>
      <c r="K3818" s="92"/>
    </row>
    <row r="3819" spans="1:11" ht="12.75" x14ac:dyDescent="0.2">
      <c r="A3819" s="14"/>
      <c r="B3819" s="14"/>
      <c r="C3819" s="14"/>
      <c r="D3819" s="16"/>
      <c r="E3819" s="16"/>
      <c r="F3819" s="14"/>
      <c r="G3819" s="14"/>
      <c r="H3819" s="14"/>
      <c r="I3819" s="15"/>
      <c r="J3819" s="77"/>
      <c r="K3819" s="92"/>
    </row>
    <row r="3820" spans="1:11" ht="12.75" x14ac:dyDescent="0.2">
      <c r="A3820" s="14"/>
      <c r="B3820" s="14"/>
      <c r="C3820" s="14"/>
      <c r="D3820" s="16"/>
      <c r="E3820" s="16"/>
      <c r="F3820" s="14"/>
      <c r="G3820" s="14"/>
      <c r="H3820" s="14"/>
      <c r="I3820" s="15"/>
      <c r="J3820" s="77"/>
      <c r="K3820" s="92"/>
    </row>
    <row r="3821" spans="1:11" ht="12.75" x14ac:dyDescent="0.2">
      <c r="A3821" s="14"/>
      <c r="B3821" s="14"/>
      <c r="C3821" s="14"/>
      <c r="D3821" s="16"/>
      <c r="E3821" s="16"/>
      <c r="F3821" s="14"/>
      <c r="G3821" s="14"/>
      <c r="H3821" s="14"/>
      <c r="I3821" s="15"/>
      <c r="J3821" s="77"/>
      <c r="K3821" s="92"/>
    </row>
    <row r="3822" spans="1:11" ht="12.75" x14ac:dyDescent="0.2">
      <c r="A3822" s="14"/>
      <c r="B3822" s="14"/>
      <c r="C3822" s="14"/>
      <c r="D3822" s="16"/>
      <c r="E3822" s="16"/>
      <c r="F3822" s="14"/>
      <c r="G3822" s="14"/>
      <c r="H3822" s="14"/>
      <c r="I3822" s="15"/>
      <c r="J3822" s="77"/>
      <c r="K3822" s="92"/>
    </row>
    <row r="3823" spans="1:11" ht="12.75" x14ac:dyDescent="0.2">
      <c r="A3823" s="14"/>
      <c r="B3823" s="14"/>
      <c r="C3823" s="14"/>
      <c r="D3823" s="16"/>
      <c r="E3823" s="16"/>
      <c r="F3823" s="14"/>
      <c r="G3823" s="14"/>
      <c r="H3823" s="14"/>
      <c r="I3823" s="15"/>
      <c r="J3823" s="77"/>
      <c r="K3823" s="92"/>
    </row>
    <row r="3824" spans="1:11" ht="12.75" x14ac:dyDescent="0.2">
      <c r="A3824" s="14"/>
      <c r="B3824" s="14"/>
      <c r="C3824" s="14"/>
      <c r="D3824" s="16"/>
      <c r="E3824" s="16"/>
      <c r="F3824" s="14"/>
      <c r="G3824" s="14"/>
      <c r="H3824" s="14"/>
      <c r="I3824" s="15"/>
      <c r="J3824" s="77"/>
      <c r="K3824" s="92"/>
    </row>
    <row r="3825" spans="1:11" ht="12.75" x14ac:dyDescent="0.2">
      <c r="A3825" s="14"/>
      <c r="B3825" s="14"/>
      <c r="C3825" s="14"/>
      <c r="D3825" s="16"/>
      <c r="E3825" s="16"/>
      <c r="F3825" s="14"/>
      <c r="G3825" s="14"/>
      <c r="H3825" s="14"/>
      <c r="I3825" s="15"/>
      <c r="J3825" s="77"/>
      <c r="K3825" s="92"/>
    </row>
    <row r="3826" spans="1:11" ht="12.75" x14ac:dyDescent="0.2">
      <c r="A3826" s="14"/>
      <c r="B3826" s="14"/>
      <c r="C3826" s="14"/>
      <c r="D3826" s="16"/>
      <c r="E3826" s="16"/>
      <c r="F3826" s="14"/>
      <c r="G3826" s="14"/>
      <c r="H3826" s="14"/>
      <c r="I3826" s="15"/>
      <c r="J3826" s="77"/>
      <c r="K3826" s="92"/>
    </row>
    <row r="3827" spans="1:11" ht="12.75" x14ac:dyDescent="0.2">
      <c r="A3827" s="14"/>
      <c r="B3827" s="14"/>
      <c r="C3827" s="14"/>
      <c r="D3827" s="16"/>
      <c r="E3827" s="16"/>
      <c r="F3827" s="14"/>
      <c r="G3827" s="14"/>
      <c r="H3827" s="14"/>
      <c r="I3827" s="15"/>
      <c r="J3827" s="77"/>
      <c r="K3827" s="92"/>
    </row>
    <row r="3828" spans="1:11" ht="12.75" x14ac:dyDescent="0.2">
      <c r="A3828" s="14"/>
      <c r="B3828" s="14"/>
      <c r="C3828" s="14"/>
      <c r="D3828" s="16"/>
      <c r="E3828" s="16"/>
      <c r="F3828" s="14"/>
      <c r="G3828" s="14"/>
      <c r="H3828" s="14"/>
      <c r="I3828" s="15"/>
      <c r="J3828" s="77"/>
      <c r="K3828" s="92"/>
    </row>
    <row r="3829" spans="1:11" ht="12.75" x14ac:dyDescent="0.2">
      <c r="A3829" s="14"/>
      <c r="B3829" s="14"/>
      <c r="C3829" s="14"/>
      <c r="D3829" s="16"/>
      <c r="E3829" s="16"/>
      <c r="F3829" s="14"/>
      <c r="G3829" s="14"/>
      <c r="H3829" s="14"/>
      <c r="I3829" s="15"/>
      <c r="J3829" s="77"/>
      <c r="K3829" s="92"/>
    </row>
    <row r="3830" spans="1:11" ht="12.75" x14ac:dyDescent="0.2">
      <c r="A3830" s="14"/>
      <c r="B3830" s="14"/>
      <c r="C3830" s="14"/>
      <c r="D3830" s="16"/>
      <c r="E3830" s="16"/>
      <c r="F3830" s="14"/>
      <c r="G3830" s="14"/>
      <c r="H3830" s="14"/>
      <c r="I3830" s="15"/>
      <c r="J3830" s="77"/>
      <c r="K3830" s="92"/>
    </row>
    <row r="3831" spans="1:11" ht="12.75" x14ac:dyDescent="0.2">
      <c r="A3831" s="14"/>
      <c r="B3831" s="14"/>
      <c r="C3831" s="14"/>
      <c r="D3831" s="16"/>
      <c r="E3831" s="16"/>
      <c r="F3831" s="14"/>
      <c r="G3831" s="14"/>
      <c r="H3831" s="14"/>
      <c r="I3831" s="15"/>
      <c r="J3831" s="77"/>
      <c r="K3831" s="92"/>
    </row>
    <row r="3832" spans="1:11" ht="12.75" x14ac:dyDescent="0.2">
      <c r="A3832" s="14"/>
      <c r="B3832" s="14"/>
      <c r="C3832" s="14"/>
      <c r="D3832" s="16"/>
      <c r="E3832" s="16"/>
      <c r="F3832" s="14"/>
      <c r="G3832" s="14"/>
      <c r="H3832" s="14"/>
      <c r="I3832" s="15"/>
      <c r="J3832" s="77"/>
      <c r="K3832" s="92"/>
    </row>
    <row r="3833" spans="1:11" ht="12.75" x14ac:dyDescent="0.2">
      <c r="A3833" s="14"/>
      <c r="B3833" s="14"/>
      <c r="C3833" s="14"/>
      <c r="D3833" s="16"/>
      <c r="E3833" s="16"/>
      <c r="F3833" s="14"/>
      <c r="G3833" s="14"/>
      <c r="H3833" s="14"/>
      <c r="I3833" s="15"/>
      <c r="J3833" s="77"/>
      <c r="K3833" s="92"/>
    </row>
    <row r="3834" spans="1:11" ht="12.75" x14ac:dyDescent="0.2">
      <c r="A3834" s="14"/>
      <c r="B3834" s="14"/>
      <c r="C3834" s="14"/>
      <c r="D3834" s="16"/>
      <c r="E3834" s="16"/>
      <c r="F3834" s="14"/>
      <c r="G3834" s="14"/>
      <c r="H3834" s="14"/>
      <c r="I3834" s="15"/>
      <c r="J3834" s="77"/>
      <c r="K3834" s="92"/>
    </row>
    <row r="3835" spans="1:11" ht="12.75" x14ac:dyDescent="0.2">
      <c r="A3835" s="14"/>
      <c r="B3835" s="14"/>
      <c r="C3835" s="14"/>
      <c r="D3835" s="16"/>
      <c r="E3835" s="16"/>
      <c r="F3835" s="14"/>
      <c r="G3835" s="14"/>
      <c r="H3835" s="14"/>
      <c r="I3835" s="15"/>
      <c r="J3835" s="77"/>
      <c r="K3835" s="92"/>
    </row>
    <row r="3836" spans="1:11" ht="12.75" x14ac:dyDescent="0.2">
      <c r="A3836" s="14"/>
      <c r="B3836" s="14"/>
      <c r="C3836" s="14"/>
      <c r="D3836" s="16"/>
      <c r="E3836" s="16"/>
      <c r="F3836" s="14"/>
      <c r="G3836" s="14"/>
      <c r="H3836" s="14"/>
      <c r="I3836" s="15"/>
      <c r="J3836" s="77"/>
      <c r="K3836" s="92"/>
    </row>
    <row r="3837" spans="1:11" ht="12.75" x14ac:dyDescent="0.2">
      <c r="A3837" s="14"/>
      <c r="B3837" s="14"/>
      <c r="C3837" s="14"/>
      <c r="D3837" s="16"/>
      <c r="E3837" s="16"/>
      <c r="F3837" s="14"/>
      <c r="G3837" s="14"/>
      <c r="H3837" s="14"/>
      <c r="I3837" s="15"/>
      <c r="J3837" s="77"/>
      <c r="K3837" s="92"/>
    </row>
    <row r="3838" spans="1:11" ht="12.75" x14ac:dyDescent="0.2">
      <c r="A3838" s="14"/>
      <c r="B3838" s="14"/>
      <c r="C3838" s="14"/>
      <c r="D3838" s="16"/>
      <c r="E3838" s="16"/>
      <c r="F3838" s="14"/>
      <c r="G3838" s="14"/>
      <c r="H3838" s="14"/>
      <c r="I3838" s="15"/>
      <c r="J3838" s="77"/>
      <c r="K3838" s="92"/>
    </row>
    <row r="3839" spans="1:11" ht="12.75" x14ac:dyDescent="0.2">
      <c r="A3839" s="14"/>
      <c r="B3839" s="14"/>
      <c r="C3839" s="14"/>
      <c r="D3839" s="16"/>
      <c r="E3839" s="16"/>
      <c r="F3839" s="14"/>
      <c r="G3839" s="14"/>
      <c r="H3839" s="14"/>
      <c r="I3839" s="15"/>
      <c r="J3839" s="77"/>
      <c r="K3839" s="92"/>
    </row>
    <row r="3840" spans="1:11" ht="12.75" x14ac:dyDescent="0.2">
      <c r="A3840" s="14"/>
      <c r="B3840" s="14"/>
      <c r="C3840" s="14"/>
      <c r="D3840" s="16"/>
      <c r="E3840" s="16"/>
      <c r="F3840" s="14"/>
      <c r="G3840" s="14"/>
      <c r="H3840" s="14"/>
      <c r="I3840" s="15"/>
      <c r="J3840" s="77"/>
      <c r="K3840" s="92"/>
    </row>
    <row r="3841" spans="1:11" ht="12.75" x14ac:dyDescent="0.2">
      <c r="A3841" s="14"/>
      <c r="B3841" s="14"/>
      <c r="C3841" s="14"/>
      <c r="D3841" s="16"/>
      <c r="E3841" s="16"/>
      <c r="F3841" s="14"/>
      <c r="G3841" s="14"/>
      <c r="H3841" s="14"/>
      <c r="I3841" s="15"/>
      <c r="J3841" s="77"/>
      <c r="K3841" s="92"/>
    </row>
    <row r="3842" spans="1:11" ht="12.75" x14ac:dyDescent="0.2">
      <c r="A3842" s="14"/>
      <c r="B3842" s="14"/>
      <c r="C3842" s="14"/>
      <c r="D3842" s="16"/>
      <c r="E3842" s="16"/>
      <c r="F3842" s="14"/>
      <c r="G3842" s="14"/>
      <c r="H3842" s="14"/>
      <c r="I3842" s="15"/>
      <c r="J3842" s="77"/>
      <c r="K3842" s="92"/>
    </row>
    <row r="3843" spans="1:11" ht="12.75" x14ac:dyDescent="0.2">
      <c r="A3843" s="14"/>
      <c r="B3843" s="14"/>
      <c r="C3843" s="14"/>
      <c r="D3843" s="16"/>
      <c r="E3843" s="16"/>
      <c r="F3843" s="14"/>
      <c r="G3843" s="14"/>
      <c r="H3843" s="14"/>
      <c r="I3843" s="15"/>
      <c r="J3843" s="77"/>
      <c r="K3843" s="92"/>
    </row>
    <row r="3844" spans="1:11" ht="12.75" x14ac:dyDescent="0.2">
      <c r="A3844" s="14"/>
      <c r="B3844" s="14"/>
      <c r="C3844" s="14"/>
      <c r="D3844" s="16"/>
      <c r="E3844" s="16"/>
      <c r="F3844" s="14"/>
      <c r="G3844" s="14"/>
      <c r="H3844" s="14"/>
      <c r="I3844" s="15"/>
      <c r="J3844" s="77"/>
      <c r="K3844" s="92"/>
    </row>
    <row r="3845" spans="1:11" ht="12.75" x14ac:dyDescent="0.2">
      <c r="A3845" s="14"/>
      <c r="B3845" s="14"/>
      <c r="C3845" s="14"/>
      <c r="D3845" s="16"/>
      <c r="E3845" s="16"/>
      <c r="F3845" s="14"/>
      <c r="G3845" s="14"/>
      <c r="H3845" s="14"/>
      <c r="I3845" s="15"/>
      <c r="J3845" s="77"/>
      <c r="K3845" s="92"/>
    </row>
    <row r="3846" spans="1:11" ht="12.75" x14ac:dyDescent="0.2">
      <c r="A3846" s="14"/>
      <c r="B3846" s="14"/>
      <c r="C3846" s="14"/>
      <c r="D3846" s="16"/>
      <c r="E3846" s="16"/>
      <c r="F3846" s="14"/>
      <c r="G3846" s="14"/>
      <c r="H3846" s="14"/>
      <c r="I3846" s="15"/>
      <c r="J3846" s="77"/>
      <c r="K3846" s="92"/>
    </row>
    <row r="3847" spans="1:11" ht="12.75" x14ac:dyDescent="0.2">
      <c r="A3847" s="14"/>
      <c r="B3847" s="14"/>
      <c r="C3847" s="14"/>
      <c r="D3847" s="16"/>
      <c r="E3847" s="16"/>
      <c r="F3847" s="14"/>
      <c r="G3847" s="14"/>
      <c r="H3847" s="14"/>
      <c r="I3847" s="15"/>
      <c r="J3847" s="77"/>
      <c r="K3847" s="92"/>
    </row>
    <row r="3848" spans="1:11" ht="12.75" x14ac:dyDescent="0.2">
      <c r="A3848" s="14"/>
      <c r="B3848" s="14"/>
      <c r="C3848" s="14"/>
      <c r="D3848" s="16"/>
      <c r="E3848" s="16"/>
      <c r="F3848" s="14"/>
      <c r="G3848" s="14"/>
      <c r="H3848" s="14"/>
      <c r="I3848" s="15"/>
      <c r="J3848" s="77"/>
      <c r="K3848" s="92"/>
    </row>
    <row r="3849" spans="1:11" ht="12.75" x14ac:dyDescent="0.2">
      <c r="A3849" s="14"/>
      <c r="B3849" s="14"/>
      <c r="C3849" s="14"/>
      <c r="D3849" s="16"/>
      <c r="E3849" s="16"/>
      <c r="F3849" s="14"/>
      <c r="G3849" s="14"/>
      <c r="H3849" s="14"/>
      <c r="I3849" s="15"/>
      <c r="J3849" s="77"/>
      <c r="K3849" s="92"/>
    </row>
    <row r="3850" spans="1:11" ht="12.75" x14ac:dyDescent="0.2">
      <c r="A3850" s="14"/>
      <c r="B3850" s="14"/>
      <c r="C3850" s="14"/>
      <c r="D3850" s="16"/>
      <c r="E3850" s="16"/>
      <c r="F3850" s="14"/>
      <c r="G3850" s="14"/>
      <c r="H3850" s="14"/>
      <c r="I3850" s="15"/>
      <c r="J3850" s="77"/>
      <c r="K3850" s="92"/>
    </row>
    <row r="3851" spans="1:11" ht="12.75" x14ac:dyDescent="0.2">
      <c r="A3851" s="14"/>
      <c r="B3851" s="14"/>
      <c r="C3851" s="14"/>
      <c r="D3851" s="16"/>
      <c r="E3851" s="16"/>
      <c r="F3851" s="14"/>
      <c r="G3851" s="14"/>
      <c r="H3851" s="14"/>
      <c r="I3851" s="15"/>
      <c r="J3851" s="77"/>
      <c r="K3851" s="92"/>
    </row>
    <row r="3852" spans="1:11" ht="12.75" x14ac:dyDescent="0.2">
      <c r="A3852" s="14"/>
      <c r="B3852" s="14"/>
      <c r="C3852" s="14"/>
      <c r="D3852" s="16"/>
      <c r="E3852" s="16"/>
      <c r="F3852" s="14"/>
      <c r="G3852" s="14"/>
      <c r="H3852" s="14"/>
      <c r="I3852" s="15"/>
      <c r="J3852" s="77"/>
      <c r="K3852" s="92"/>
    </row>
    <row r="3853" spans="1:11" ht="12.75" x14ac:dyDescent="0.2">
      <c r="A3853" s="14"/>
      <c r="B3853" s="14"/>
      <c r="C3853" s="14"/>
      <c r="D3853" s="16"/>
      <c r="E3853" s="16"/>
      <c r="F3853" s="14"/>
      <c r="G3853" s="14"/>
      <c r="H3853" s="14"/>
      <c r="I3853" s="15"/>
      <c r="J3853" s="77"/>
      <c r="K3853" s="92"/>
    </row>
    <row r="3854" spans="1:11" ht="12.75" x14ac:dyDescent="0.2">
      <c r="A3854" s="14"/>
      <c r="B3854" s="14"/>
      <c r="C3854" s="14"/>
      <c r="D3854" s="16"/>
      <c r="E3854" s="16"/>
      <c r="F3854" s="14"/>
      <c r="G3854" s="14"/>
      <c r="H3854" s="14"/>
      <c r="I3854" s="15"/>
      <c r="J3854" s="77"/>
      <c r="K3854" s="92"/>
    </row>
    <row r="3855" spans="1:11" ht="12.75" x14ac:dyDescent="0.2">
      <c r="A3855" s="14"/>
      <c r="B3855" s="14"/>
      <c r="C3855" s="14"/>
      <c r="D3855" s="16"/>
      <c r="E3855" s="16"/>
      <c r="F3855" s="14"/>
      <c r="G3855" s="14"/>
      <c r="H3855" s="14"/>
      <c r="I3855" s="15"/>
      <c r="J3855" s="77"/>
      <c r="K3855" s="92"/>
    </row>
    <row r="3856" spans="1:11" ht="12.75" x14ac:dyDescent="0.2">
      <c r="A3856" s="14"/>
      <c r="B3856" s="14"/>
      <c r="C3856" s="14"/>
      <c r="D3856" s="16"/>
      <c r="E3856" s="16"/>
      <c r="F3856" s="14"/>
      <c r="G3856" s="14"/>
      <c r="H3856" s="14"/>
      <c r="I3856" s="15"/>
      <c r="J3856" s="77"/>
      <c r="K3856" s="92"/>
    </row>
    <row r="3857" spans="1:11" ht="12.75" x14ac:dyDescent="0.2">
      <c r="A3857" s="14"/>
      <c r="B3857" s="14"/>
      <c r="C3857" s="14"/>
      <c r="D3857" s="16"/>
      <c r="E3857" s="16"/>
      <c r="F3857" s="14"/>
      <c r="G3857" s="14"/>
      <c r="H3857" s="14"/>
      <c r="I3857" s="15"/>
      <c r="J3857" s="77"/>
      <c r="K3857" s="92"/>
    </row>
    <row r="3858" spans="1:11" ht="12.75" x14ac:dyDescent="0.2">
      <c r="A3858" s="14"/>
      <c r="B3858" s="14"/>
      <c r="C3858" s="14"/>
      <c r="D3858" s="16"/>
      <c r="E3858" s="16"/>
      <c r="F3858" s="14"/>
      <c r="G3858" s="14"/>
      <c r="H3858" s="14"/>
      <c r="I3858" s="15"/>
      <c r="J3858" s="77"/>
      <c r="K3858" s="92"/>
    </row>
    <row r="3859" spans="1:11" ht="12.75" x14ac:dyDescent="0.2">
      <c r="A3859" s="14"/>
      <c r="B3859" s="14"/>
      <c r="C3859" s="14"/>
      <c r="D3859" s="16"/>
      <c r="E3859" s="16"/>
      <c r="F3859" s="14"/>
      <c r="G3859" s="14"/>
      <c r="H3859" s="14"/>
      <c r="I3859" s="15"/>
      <c r="J3859" s="77"/>
      <c r="K3859" s="92"/>
    </row>
    <row r="3860" spans="1:11" ht="12.75" x14ac:dyDescent="0.2">
      <c r="A3860" s="14"/>
      <c r="B3860" s="14"/>
      <c r="C3860" s="14"/>
      <c r="D3860" s="16"/>
      <c r="E3860" s="16"/>
      <c r="F3860" s="14"/>
      <c r="G3860" s="14"/>
      <c r="H3860" s="14"/>
      <c r="I3860" s="15"/>
      <c r="J3860" s="77"/>
      <c r="K3860" s="92"/>
    </row>
    <row r="3861" spans="1:11" ht="12.75" x14ac:dyDescent="0.2">
      <c r="A3861" s="14"/>
      <c r="B3861" s="14"/>
      <c r="C3861" s="14"/>
      <c r="D3861" s="16"/>
      <c r="E3861" s="16"/>
      <c r="F3861" s="14"/>
      <c r="G3861" s="14"/>
      <c r="H3861" s="14"/>
      <c r="I3861" s="15"/>
      <c r="J3861" s="77"/>
      <c r="K3861" s="92"/>
    </row>
    <row r="3862" spans="1:11" ht="12.75" x14ac:dyDescent="0.2">
      <c r="A3862" s="14"/>
      <c r="B3862" s="14"/>
      <c r="C3862" s="14"/>
      <c r="D3862" s="16"/>
      <c r="E3862" s="16"/>
      <c r="F3862" s="14"/>
      <c r="G3862" s="14"/>
      <c r="H3862" s="14"/>
      <c r="I3862" s="15"/>
      <c r="J3862" s="77"/>
      <c r="K3862" s="92"/>
    </row>
    <row r="3863" spans="1:11" ht="12.75" x14ac:dyDescent="0.2">
      <c r="A3863" s="14"/>
      <c r="B3863" s="14"/>
      <c r="C3863" s="14"/>
      <c r="D3863" s="16"/>
      <c r="E3863" s="16"/>
      <c r="F3863" s="14"/>
      <c r="G3863" s="14"/>
      <c r="H3863" s="14"/>
      <c r="I3863" s="15"/>
      <c r="J3863" s="77"/>
      <c r="K3863" s="92"/>
    </row>
    <row r="3864" spans="1:11" ht="12.75" x14ac:dyDescent="0.2">
      <c r="A3864" s="14"/>
      <c r="B3864" s="14"/>
      <c r="C3864" s="14"/>
      <c r="D3864" s="16"/>
      <c r="E3864" s="16"/>
      <c r="F3864" s="14"/>
      <c r="G3864" s="14"/>
      <c r="H3864" s="14"/>
      <c r="I3864" s="15"/>
      <c r="J3864" s="77"/>
      <c r="K3864" s="92"/>
    </row>
    <row r="3865" spans="1:11" ht="12.75" x14ac:dyDescent="0.2">
      <c r="A3865" s="14"/>
      <c r="B3865" s="14"/>
      <c r="C3865" s="14"/>
      <c r="D3865" s="16"/>
      <c r="E3865" s="16"/>
      <c r="F3865" s="14"/>
      <c r="G3865" s="14"/>
      <c r="H3865" s="14"/>
      <c r="I3865" s="15"/>
      <c r="J3865" s="77"/>
      <c r="K3865" s="92"/>
    </row>
    <row r="3866" spans="1:11" ht="12.75" x14ac:dyDescent="0.2">
      <c r="A3866" s="14"/>
      <c r="B3866" s="14"/>
      <c r="C3866" s="14"/>
      <c r="D3866" s="16"/>
      <c r="E3866" s="16"/>
      <c r="F3866" s="14"/>
      <c r="G3866" s="14"/>
      <c r="H3866" s="14"/>
      <c r="I3866" s="15"/>
      <c r="J3866" s="77"/>
      <c r="K3866" s="92"/>
    </row>
    <row r="3867" spans="1:11" ht="12.75" x14ac:dyDescent="0.2">
      <c r="A3867" s="14"/>
      <c r="B3867" s="14"/>
      <c r="C3867" s="14"/>
      <c r="D3867" s="16"/>
      <c r="E3867" s="16"/>
      <c r="F3867" s="14"/>
      <c r="G3867" s="14"/>
      <c r="H3867" s="14"/>
      <c r="I3867" s="15"/>
      <c r="J3867" s="77"/>
      <c r="K3867" s="92"/>
    </row>
    <row r="3868" spans="1:11" ht="12.75" x14ac:dyDescent="0.2">
      <c r="A3868" s="14"/>
      <c r="B3868" s="14"/>
      <c r="C3868" s="14"/>
      <c r="D3868" s="16"/>
      <c r="E3868" s="16"/>
      <c r="F3868" s="14"/>
      <c r="G3868" s="14"/>
      <c r="H3868" s="14"/>
      <c r="I3868" s="15"/>
      <c r="J3868" s="77"/>
      <c r="K3868" s="92"/>
    </row>
    <row r="3869" spans="1:11" ht="12.75" x14ac:dyDescent="0.2">
      <c r="A3869" s="14"/>
      <c r="B3869" s="14"/>
      <c r="C3869" s="14"/>
      <c r="D3869" s="16"/>
      <c r="E3869" s="16"/>
      <c r="F3869" s="14"/>
      <c r="G3869" s="14"/>
      <c r="H3869" s="14"/>
      <c r="I3869" s="15"/>
      <c r="J3869" s="77"/>
      <c r="K3869" s="92"/>
    </row>
    <row r="3870" spans="1:11" ht="12.75" x14ac:dyDescent="0.2">
      <c r="A3870" s="14"/>
      <c r="B3870" s="14"/>
      <c r="C3870" s="14"/>
      <c r="D3870" s="16"/>
      <c r="E3870" s="16"/>
      <c r="F3870" s="14"/>
      <c r="G3870" s="14"/>
      <c r="H3870" s="14"/>
      <c r="I3870" s="15"/>
      <c r="J3870" s="77"/>
      <c r="K3870" s="92"/>
    </row>
    <row r="3871" spans="1:11" ht="12.75" x14ac:dyDescent="0.2">
      <c r="A3871" s="14"/>
      <c r="B3871" s="14"/>
      <c r="C3871" s="14"/>
      <c r="D3871" s="16"/>
      <c r="E3871" s="16"/>
      <c r="F3871" s="14"/>
      <c r="G3871" s="14"/>
      <c r="H3871" s="14"/>
      <c r="I3871" s="15"/>
      <c r="J3871" s="77"/>
      <c r="K3871" s="92"/>
    </row>
    <row r="3872" spans="1:11" ht="12.75" x14ac:dyDescent="0.2">
      <c r="A3872" s="14"/>
      <c r="B3872" s="14"/>
      <c r="C3872" s="14"/>
      <c r="D3872" s="16"/>
      <c r="E3872" s="16"/>
      <c r="F3872" s="14"/>
      <c r="G3872" s="14"/>
      <c r="H3872" s="14"/>
      <c r="I3872" s="15"/>
      <c r="J3872" s="77"/>
      <c r="K3872" s="92"/>
    </row>
    <row r="3873" spans="1:11" ht="12.75" x14ac:dyDescent="0.2">
      <c r="A3873" s="14"/>
      <c r="B3873" s="14"/>
      <c r="C3873" s="14"/>
      <c r="D3873" s="16"/>
      <c r="E3873" s="16"/>
      <c r="F3873" s="14"/>
      <c r="G3873" s="14"/>
      <c r="H3873" s="14"/>
      <c r="I3873" s="15"/>
      <c r="J3873" s="77"/>
      <c r="K3873" s="92"/>
    </row>
    <row r="3874" spans="1:11" ht="12.75" x14ac:dyDescent="0.2">
      <c r="A3874" s="14"/>
      <c r="B3874" s="14"/>
      <c r="C3874" s="14"/>
      <c r="D3874" s="16"/>
      <c r="E3874" s="16"/>
      <c r="F3874" s="14"/>
      <c r="G3874" s="14"/>
      <c r="H3874" s="14"/>
      <c r="I3874" s="15"/>
      <c r="J3874" s="77"/>
      <c r="K3874" s="92"/>
    </row>
    <row r="3875" spans="1:11" ht="12.75" x14ac:dyDescent="0.2">
      <c r="A3875" s="14"/>
      <c r="B3875" s="14"/>
      <c r="C3875" s="14"/>
      <c r="D3875" s="16"/>
      <c r="E3875" s="16"/>
      <c r="F3875" s="14"/>
      <c r="G3875" s="14"/>
      <c r="H3875" s="14"/>
      <c r="I3875" s="15"/>
      <c r="J3875" s="77"/>
      <c r="K3875" s="92"/>
    </row>
    <row r="3876" spans="1:11" ht="12.75" x14ac:dyDescent="0.2">
      <c r="A3876" s="14"/>
      <c r="B3876" s="14"/>
      <c r="C3876" s="14"/>
      <c r="D3876" s="16"/>
      <c r="E3876" s="16"/>
      <c r="F3876" s="14"/>
      <c r="G3876" s="14"/>
      <c r="H3876" s="14"/>
      <c r="I3876" s="15"/>
      <c r="J3876" s="77"/>
      <c r="K3876" s="92"/>
    </row>
    <row r="3877" spans="1:11" ht="12.75" x14ac:dyDescent="0.2">
      <c r="A3877" s="14"/>
      <c r="B3877" s="14"/>
      <c r="C3877" s="14"/>
      <c r="D3877" s="16"/>
      <c r="E3877" s="16"/>
      <c r="F3877" s="14"/>
      <c r="G3877" s="14"/>
      <c r="H3877" s="14"/>
      <c r="I3877" s="15"/>
      <c r="J3877" s="77"/>
      <c r="K3877" s="92"/>
    </row>
    <row r="3878" spans="1:11" ht="12.75" x14ac:dyDescent="0.2">
      <c r="A3878" s="14"/>
      <c r="B3878" s="14"/>
      <c r="C3878" s="14"/>
      <c r="D3878" s="16"/>
      <c r="E3878" s="16"/>
      <c r="F3878" s="14"/>
      <c r="G3878" s="14"/>
      <c r="H3878" s="14"/>
      <c r="I3878" s="15"/>
      <c r="J3878" s="77"/>
      <c r="K3878" s="92"/>
    </row>
    <row r="3879" spans="1:11" ht="12.75" x14ac:dyDescent="0.2">
      <c r="A3879" s="14"/>
      <c r="B3879" s="14"/>
      <c r="C3879" s="14"/>
      <c r="D3879" s="16"/>
      <c r="E3879" s="16"/>
      <c r="F3879" s="14"/>
      <c r="G3879" s="14"/>
      <c r="H3879" s="14"/>
      <c r="I3879" s="15"/>
      <c r="J3879" s="77"/>
      <c r="K3879" s="92"/>
    </row>
    <row r="3880" spans="1:11" ht="12.75" x14ac:dyDescent="0.2">
      <c r="A3880" s="14"/>
      <c r="B3880" s="14"/>
      <c r="C3880" s="14"/>
      <c r="D3880" s="16"/>
      <c r="E3880" s="16"/>
      <c r="F3880" s="14"/>
      <c r="G3880" s="14"/>
      <c r="H3880" s="14"/>
      <c r="I3880" s="15"/>
      <c r="J3880" s="77"/>
      <c r="K3880" s="92"/>
    </row>
    <row r="3881" spans="1:11" ht="12.75" x14ac:dyDescent="0.2">
      <c r="A3881" s="14"/>
      <c r="B3881" s="14"/>
      <c r="C3881" s="14"/>
      <c r="D3881" s="16"/>
      <c r="E3881" s="16"/>
      <c r="F3881" s="14"/>
      <c r="G3881" s="14"/>
      <c r="H3881" s="14"/>
      <c r="I3881" s="15"/>
      <c r="J3881" s="77"/>
      <c r="K3881" s="92"/>
    </row>
    <row r="3882" spans="1:11" ht="12.75" x14ac:dyDescent="0.2">
      <c r="A3882" s="14"/>
      <c r="B3882" s="14"/>
      <c r="C3882" s="14"/>
      <c r="D3882" s="16"/>
      <c r="E3882" s="16"/>
      <c r="F3882" s="14"/>
      <c r="G3882" s="14"/>
      <c r="H3882" s="14"/>
      <c r="I3882" s="15"/>
      <c r="J3882" s="77"/>
      <c r="K3882" s="92"/>
    </row>
    <row r="3883" spans="1:11" ht="12.75" x14ac:dyDescent="0.2">
      <c r="A3883" s="14"/>
      <c r="B3883" s="14"/>
      <c r="C3883" s="14"/>
      <c r="D3883" s="16"/>
      <c r="E3883" s="16"/>
      <c r="F3883" s="14"/>
      <c r="G3883" s="14"/>
      <c r="H3883" s="14"/>
      <c r="I3883" s="15"/>
      <c r="J3883" s="77"/>
      <c r="K3883" s="92"/>
    </row>
    <row r="3884" spans="1:11" ht="12.75" x14ac:dyDescent="0.2">
      <c r="A3884" s="14"/>
      <c r="B3884" s="14"/>
      <c r="C3884" s="14"/>
      <c r="D3884" s="16"/>
      <c r="E3884" s="16"/>
      <c r="F3884" s="14"/>
      <c r="G3884" s="14"/>
      <c r="H3884" s="14"/>
      <c r="I3884" s="15"/>
      <c r="J3884" s="77"/>
      <c r="K3884" s="92"/>
    </row>
    <row r="3885" spans="1:11" ht="12.75" x14ac:dyDescent="0.2">
      <c r="A3885" s="14"/>
      <c r="B3885" s="14"/>
      <c r="C3885" s="14"/>
      <c r="D3885" s="16"/>
      <c r="E3885" s="16"/>
      <c r="F3885" s="14"/>
      <c r="G3885" s="14"/>
      <c r="H3885" s="14"/>
      <c r="I3885" s="15"/>
      <c r="J3885" s="77"/>
      <c r="K3885" s="92"/>
    </row>
    <row r="3886" spans="1:11" ht="12.75" x14ac:dyDescent="0.2">
      <c r="A3886" s="14"/>
      <c r="B3886" s="14"/>
      <c r="C3886" s="14"/>
      <c r="D3886" s="16"/>
      <c r="E3886" s="16"/>
      <c r="F3886" s="14"/>
      <c r="G3886" s="14"/>
      <c r="H3886" s="14"/>
      <c r="I3886" s="15"/>
      <c r="J3886" s="77"/>
      <c r="K3886" s="92"/>
    </row>
    <row r="3887" spans="1:11" ht="12.75" x14ac:dyDescent="0.2">
      <c r="A3887" s="14"/>
      <c r="B3887" s="14"/>
      <c r="C3887" s="14"/>
      <c r="D3887" s="16"/>
      <c r="E3887" s="16"/>
      <c r="F3887" s="14"/>
      <c r="G3887" s="14"/>
      <c r="H3887" s="14"/>
      <c r="I3887" s="15"/>
      <c r="J3887" s="77"/>
      <c r="K3887" s="92"/>
    </row>
    <row r="3888" spans="1:11" ht="12.75" x14ac:dyDescent="0.2">
      <c r="A3888" s="14"/>
      <c r="B3888" s="14"/>
      <c r="C3888" s="14"/>
      <c r="D3888" s="16"/>
      <c r="E3888" s="16"/>
      <c r="F3888" s="14"/>
      <c r="G3888" s="14"/>
      <c r="H3888" s="14"/>
      <c r="I3888" s="15"/>
      <c r="J3888" s="77"/>
      <c r="K3888" s="92"/>
    </row>
    <row r="3889" spans="1:11" ht="12.75" x14ac:dyDescent="0.2">
      <c r="A3889" s="14"/>
      <c r="B3889" s="14"/>
      <c r="C3889" s="14"/>
      <c r="D3889" s="16"/>
      <c r="E3889" s="16"/>
      <c r="F3889" s="14"/>
      <c r="G3889" s="14"/>
      <c r="H3889" s="14"/>
      <c r="I3889" s="15"/>
      <c r="J3889" s="77"/>
      <c r="K3889" s="92"/>
    </row>
    <row r="3890" spans="1:11" ht="12.75" x14ac:dyDescent="0.2">
      <c r="A3890" s="14"/>
      <c r="B3890" s="14"/>
      <c r="C3890" s="14"/>
      <c r="D3890" s="16"/>
      <c r="E3890" s="16"/>
      <c r="F3890" s="14"/>
      <c r="G3890" s="14"/>
      <c r="H3890" s="14"/>
      <c r="I3890" s="15"/>
      <c r="J3890" s="77"/>
      <c r="K3890" s="92"/>
    </row>
    <row r="3891" spans="1:11" ht="12.75" x14ac:dyDescent="0.2">
      <c r="A3891" s="14"/>
      <c r="B3891" s="14"/>
      <c r="C3891" s="14"/>
      <c r="D3891" s="16"/>
      <c r="E3891" s="16"/>
      <c r="F3891" s="14"/>
      <c r="G3891" s="14"/>
      <c r="H3891" s="14"/>
      <c r="I3891" s="15"/>
      <c r="J3891" s="77"/>
      <c r="K3891" s="92"/>
    </row>
    <row r="3892" spans="1:11" ht="12.75" x14ac:dyDescent="0.2">
      <c r="A3892" s="14"/>
      <c r="B3892" s="14"/>
      <c r="C3892" s="14"/>
      <c r="D3892" s="16"/>
      <c r="E3892" s="16"/>
      <c r="F3892" s="14"/>
      <c r="G3892" s="14"/>
      <c r="H3892" s="14"/>
      <c r="I3892" s="15"/>
      <c r="J3892" s="77"/>
      <c r="K3892" s="92"/>
    </row>
    <row r="3893" spans="1:11" ht="12.75" x14ac:dyDescent="0.2">
      <c r="A3893" s="14"/>
      <c r="B3893" s="14"/>
      <c r="C3893" s="14"/>
      <c r="D3893" s="16"/>
      <c r="E3893" s="16"/>
      <c r="F3893" s="14"/>
      <c r="G3893" s="14"/>
      <c r="H3893" s="14"/>
      <c r="I3893" s="15"/>
      <c r="J3893" s="77"/>
      <c r="K3893" s="92"/>
    </row>
    <row r="3894" spans="1:11" ht="12.75" x14ac:dyDescent="0.2">
      <c r="A3894" s="14"/>
      <c r="B3894" s="14"/>
      <c r="C3894" s="14"/>
      <c r="D3894" s="16"/>
      <c r="E3894" s="16"/>
      <c r="F3894" s="14"/>
      <c r="G3894" s="14"/>
      <c r="H3894" s="14"/>
      <c r="I3894" s="15"/>
      <c r="J3894" s="77"/>
      <c r="K3894" s="92"/>
    </row>
    <row r="3895" spans="1:11" ht="12.75" x14ac:dyDescent="0.2">
      <c r="A3895" s="14"/>
      <c r="B3895" s="14"/>
      <c r="C3895" s="14"/>
      <c r="D3895" s="16"/>
      <c r="E3895" s="16"/>
      <c r="F3895" s="14"/>
      <c r="G3895" s="14"/>
      <c r="H3895" s="14"/>
      <c r="I3895" s="15"/>
      <c r="J3895" s="77"/>
      <c r="K3895" s="92"/>
    </row>
    <row r="3896" spans="1:11" ht="12.75" x14ac:dyDescent="0.2">
      <c r="A3896" s="14"/>
      <c r="B3896" s="14"/>
      <c r="C3896" s="14"/>
      <c r="D3896" s="16"/>
      <c r="E3896" s="16"/>
      <c r="F3896" s="14"/>
      <c r="G3896" s="14"/>
      <c r="H3896" s="14"/>
      <c r="I3896" s="15"/>
      <c r="J3896" s="77"/>
      <c r="K3896" s="92"/>
    </row>
    <row r="3897" spans="1:11" ht="12.75" x14ac:dyDescent="0.2">
      <c r="A3897" s="14"/>
      <c r="B3897" s="14"/>
      <c r="C3897" s="14"/>
      <c r="D3897" s="16"/>
      <c r="E3897" s="16"/>
      <c r="F3897" s="14"/>
      <c r="G3897" s="14"/>
      <c r="H3897" s="14"/>
      <c r="I3897" s="15"/>
      <c r="J3897" s="77"/>
      <c r="K3897" s="92"/>
    </row>
    <row r="3898" spans="1:11" ht="12.75" x14ac:dyDescent="0.2">
      <c r="A3898" s="14"/>
      <c r="B3898" s="14"/>
      <c r="C3898" s="14"/>
      <c r="D3898" s="16"/>
      <c r="E3898" s="16"/>
      <c r="F3898" s="14"/>
      <c r="G3898" s="14"/>
      <c r="H3898" s="14"/>
      <c r="I3898" s="15"/>
      <c r="J3898" s="77"/>
      <c r="K3898" s="92"/>
    </row>
    <row r="3899" spans="1:11" ht="12.75" x14ac:dyDescent="0.2">
      <c r="A3899" s="14"/>
      <c r="B3899" s="14"/>
      <c r="C3899" s="14"/>
      <c r="D3899" s="16"/>
      <c r="E3899" s="16"/>
      <c r="F3899" s="14"/>
      <c r="G3899" s="14"/>
      <c r="H3899" s="14"/>
      <c r="I3899" s="15"/>
      <c r="J3899" s="77"/>
      <c r="K3899" s="92"/>
    </row>
    <row r="3900" spans="1:11" ht="12.75" x14ac:dyDescent="0.2">
      <c r="A3900" s="14"/>
      <c r="B3900" s="14"/>
      <c r="C3900" s="14"/>
      <c r="D3900" s="16"/>
      <c r="E3900" s="16"/>
      <c r="F3900" s="14"/>
      <c r="G3900" s="14"/>
      <c r="H3900" s="14"/>
      <c r="I3900" s="15"/>
      <c r="J3900" s="77"/>
      <c r="K3900" s="92"/>
    </row>
    <row r="3901" spans="1:11" ht="12.75" x14ac:dyDescent="0.2">
      <c r="A3901" s="14"/>
      <c r="B3901" s="14"/>
      <c r="C3901" s="14"/>
      <c r="D3901" s="16"/>
      <c r="E3901" s="16"/>
      <c r="F3901" s="14"/>
      <c r="G3901" s="14"/>
      <c r="H3901" s="14"/>
      <c r="I3901" s="15"/>
      <c r="J3901" s="77"/>
      <c r="K3901" s="92"/>
    </row>
    <row r="3902" spans="1:11" ht="12.75" x14ac:dyDescent="0.2">
      <c r="A3902" s="14"/>
      <c r="B3902" s="14"/>
      <c r="C3902" s="14"/>
      <c r="D3902" s="16"/>
      <c r="E3902" s="16"/>
      <c r="F3902" s="14"/>
      <c r="G3902" s="14"/>
      <c r="H3902" s="14"/>
      <c r="I3902" s="15"/>
      <c r="J3902" s="77"/>
      <c r="K3902" s="92"/>
    </row>
    <row r="3903" spans="1:11" ht="12.75" x14ac:dyDescent="0.2">
      <c r="A3903" s="14"/>
      <c r="B3903" s="14"/>
      <c r="C3903" s="14"/>
      <c r="D3903" s="16"/>
      <c r="E3903" s="16"/>
      <c r="F3903" s="14"/>
      <c r="G3903" s="14"/>
      <c r="H3903" s="14"/>
      <c r="I3903" s="15"/>
      <c r="J3903" s="77"/>
      <c r="K3903" s="92"/>
    </row>
    <row r="3904" spans="1:11" ht="12.75" x14ac:dyDescent="0.2">
      <c r="A3904" s="14"/>
      <c r="B3904" s="14"/>
      <c r="C3904" s="14"/>
      <c r="D3904" s="16"/>
      <c r="E3904" s="16"/>
      <c r="F3904" s="14"/>
      <c r="G3904" s="14"/>
      <c r="H3904" s="14"/>
      <c r="I3904" s="15"/>
      <c r="J3904" s="77"/>
      <c r="K3904" s="92"/>
    </row>
    <row r="3905" spans="1:11" ht="12.75" x14ac:dyDescent="0.2">
      <c r="A3905" s="14"/>
      <c r="B3905" s="14"/>
      <c r="C3905" s="14"/>
      <c r="D3905" s="16"/>
      <c r="E3905" s="16"/>
      <c r="F3905" s="14"/>
      <c r="G3905" s="14"/>
      <c r="H3905" s="14"/>
      <c r="I3905" s="15"/>
      <c r="J3905" s="77"/>
      <c r="K3905" s="92"/>
    </row>
    <row r="3906" spans="1:11" ht="12.75" x14ac:dyDescent="0.2">
      <c r="A3906" s="14"/>
      <c r="B3906" s="14"/>
      <c r="C3906" s="14"/>
      <c r="D3906" s="16"/>
      <c r="E3906" s="16"/>
      <c r="F3906" s="14"/>
      <c r="G3906" s="14"/>
      <c r="H3906" s="14"/>
      <c r="I3906" s="15"/>
      <c r="J3906" s="77"/>
      <c r="K3906" s="92"/>
    </row>
    <row r="3907" spans="1:11" ht="12.75" x14ac:dyDescent="0.2">
      <c r="A3907" s="14"/>
      <c r="B3907" s="14"/>
      <c r="C3907" s="14"/>
      <c r="D3907" s="16"/>
      <c r="E3907" s="16"/>
      <c r="F3907" s="14"/>
      <c r="G3907" s="14"/>
      <c r="H3907" s="14"/>
      <c r="I3907" s="15"/>
      <c r="J3907" s="77"/>
      <c r="K3907" s="92"/>
    </row>
    <row r="3908" spans="1:11" ht="12.75" x14ac:dyDescent="0.2">
      <c r="A3908" s="14"/>
      <c r="B3908" s="14"/>
      <c r="C3908" s="14"/>
      <c r="D3908" s="16"/>
      <c r="E3908" s="16"/>
      <c r="F3908" s="14"/>
      <c r="G3908" s="14"/>
      <c r="H3908" s="14"/>
      <c r="I3908" s="15"/>
      <c r="J3908" s="77"/>
      <c r="K3908" s="92"/>
    </row>
    <row r="3909" spans="1:11" ht="12.75" x14ac:dyDescent="0.2">
      <c r="A3909" s="14"/>
      <c r="B3909" s="14"/>
      <c r="C3909" s="14"/>
      <c r="D3909" s="16"/>
      <c r="E3909" s="16"/>
      <c r="F3909" s="14"/>
      <c r="G3909" s="14"/>
      <c r="H3909" s="14"/>
      <c r="I3909" s="15"/>
      <c r="J3909" s="77"/>
      <c r="K3909" s="92"/>
    </row>
    <row r="3910" spans="1:11" ht="12.75" x14ac:dyDescent="0.2">
      <c r="A3910" s="14"/>
      <c r="B3910" s="14"/>
      <c r="C3910" s="14"/>
      <c r="D3910" s="16"/>
      <c r="E3910" s="16"/>
      <c r="F3910" s="14"/>
      <c r="G3910" s="14"/>
      <c r="H3910" s="14"/>
      <c r="I3910" s="15"/>
      <c r="J3910" s="77"/>
      <c r="K3910" s="92"/>
    </row>
    <row r="3911" spans="1:11" ht="12.75" x14ac:dyDescent="0.2">
      <c r="A3911" s="14"/>
      <c r="B3911" s="14"/>
      <c r="C3911" s="14"/>
      <c r="D3911" s="16"/>
      <c r="E3911" s="16"/>
      <c r="F3911" s="14"/>
      <c r="G3911" s="14"/>
      <c r="H3911" s="14"/>
      <c r="I3911" s="15"/>
      <c r="J3911" s="77"/>
      <c r="K3911" s="92"/>
    </row>
    <row r="3912" spans="1:11" ht="12.75" x14ac:dyDescent="0.2">
      <c r="A3912" s="14"/>
      <c r="B3912" s="14"/>
      <c r="C3912" s="14"/>
      <c r="D3912" s="16"/>
      <c r="E3912" s="16"/>
      <c r="F3912" s="14"/>
      <c r="G3912" s="14"/>
      <c r="H3912" s="14"/>
      <c r="I3912" s="15"/>
      <c r="J3912" s="77"/>
      <c r="K3912" s="92"/>
    </row>
    <row r="3913" spans="1:11" ht="12.75" x14ac:dyDescent="0.2">
      <c r="A3913" s="14"/>
      <c r="B3913" s="14"/>
      <c r="C3913" s="14"/>
      <c r="D3913" s="16"/>
      <c r="E3913" s="16"/>
      <c r="F3913" s="14"/>
      <c r="G3913" s="14"/>
      <c r="H3913" s="14"/>
      <c r="I3913" s="15"/>
      <c r="J3913" s="77"/>
      <c r="K3913" s="92"/>
    </row>
    <row r="3914" spans="1:11" ht="12.75" x14ac:dyDescent="0.2">
      <c r="A3914" s="14"/>
      <c r="B3914" s="14"/>
      <c r="C3914" s="14"/>
      <c r="D3914" s="16"/>
      <c r="E3914" s="16"/>
      <c r="F3914" s="14"/>
      <c r="G3914" s="14"/>
      <c r="H3914" s="14"/>
      <c r="I3914" s="15"/>
      <c r="J3914" s="77"/>
      <c r="K3914" s="92"/>
    </row>
    <row r="3915" spans="1:11" ht="12.75" x14ac:dyDescent="0.2">
      <c r="A3915" s="14"/>
      <c r="B3915" s="14"/>
      <c r="C3915" s="14"/>
      <c r="D3915" s="16"/>
      <c r="E3915" s="16"/>
      <c r="F3915" s="14"/>
      <c r="G3915" s="14"/>
      <c r="H3915" s="14"/>
      <c r="I3915" s="15"/>
      <c r="J3915" s="77"/>
      <c r="K3915" s="92"/>
    </row>
    <row r="3916" spans="1:11" ht="12.75" x14ac:dyDescent="0.2">
      <c r="A3916" s="14"/>
      <c r="B3916" s="14"/>
      <c r="C3916" s="14"/>
      <c r="D3916" s="16"/>
      <c r="E3916" s="16"/>
      <c r="F3916" s="14"/>
      <c r="G3916" s="14"/>
      <c r="H3916" s="14"/>
      <c r="I3916" s="15"/>
      <c r="J3916" s="77"/>
      <c r="K3916" s="92"/>
    </row>
    <row r="3917" spans="1:11" ht="12.75" x14ac:dyDescent="0.2">
      <c r="A3917" s="14"/>
      <c r="B3917" s="14"/>
      <c r="C3917" s="14"/>
      <c r="D3917" s="16"/>
      <c r="E3917" s="16"/>
      <c r="F3917" s="14"/>
      <c r="G3917" s="14"/>
      <c r="H3917" s="14"/>
      <c r="I3917" s="15"/>
      <c r="J3917" s="77"/>
      <c r="K3917" s="92"/>
    </row>
    <row r="3918" spans="1:11" ht="12.75" x14ac:dyDescent="0.2">
      <c r="A3918" s="14"/>
      <c r="B3918" s="14"/>
      <c r="C3918" s="14"/>
      <c r="D3918" s="16"/>
      <c r="E3918" s="16"/>
      <c r="F3918" s="14"/>
      <c r="G3918" s="14"/>
      <c r="H3918" s="14"/>
      <c r="I3918" s="15"/>
      <c r="J3918" s="77"/>
      <c r="K3918" s="92"/>
    </row>
    <row r="3919" spans="1:11" ht="12.75" x14ac:dyDescent="0.2">
      <c r="A3919" s="14"/>
      <c r="B3919" s="14"/>
      <c r="C3919" s="14"/>
      <c r="D3919" s="16"/>
      <c r="E3919" s="16"/>
      <c r="F3919" s="14"/>
      <c r="G3919" s="14"/>
      <c r="H3919" s="14"/>
      <c r="I3919" s="15"/>
      <c r="J3919" s="77"/>
      <c r="K3919" s="92"/>
    </row>
    <row r="3920" spans="1:11" ht="12.75" x14ac:dyDescent="0.2">
      <c r="A3920" s="14"/>
      <c r="B3920" s="14"/>
      <c r="C3920" s="14"/>
      <c r="D3920" s="16"/>
      <c r="E3920" s="16"/>
      <c r="F3920" s="14"/>
      <c r="G3920" s="14"/>
      <c r="H3920" s="14"/>
      <c r="I3920" s="15"/>
      <c r="J3920" s="77"/>
      <c r="K3920" s="92"/>
    </row>
    <row r="3921" spans="1:11" ht="12.75" x14ac:dyDescent="0.2">
      <c r="A3921" s="14"/>
      <c r="B3921" s="14"/>
      <c r="C3921" s="14"/>
      <c r="D3921" s="16"/>
      <c r="E3921" s="16"/>
      <c r="F3921" s="14"/>
      <c r="G3921" s="14"/>
      <c r="H3921" s="14"/>
      <c r="I3921" s="15"/>
      <c r="J3921" s="77"/>
      <c r="K3921" s="92"/>
    </row>
    <row r="3922" spans="1:11" ht="12.75" x14ac:dyDescent="0.2">
      <c r="A3922" s="14"/>
      <c r="B3922" s="14"/>
      <c r="C3922" s="14"/>
      <c r="D3922" s="16"/>
      <c r="E3922" s="16"/>
      <c r="F3922" s="14"/>
      <c r="G3922" s="14"/>
      <c r="H3922" s="14"/>
      <c r="I3922" s="15"/>
      <c r="J3922" s="77"/>
      <c r="K3922" s="92"/>
    </row>
    <row r="3923" spans="1:11" ht="12.75" x14ac:dyDescent="0.2">
      <c r="A3923" s="14"/>
      <c r="B3923" s="14"/>
      <c r="C3923" s="14"/>
      <c r="D3923" s="16"/>
      <c r="E3923" s="16"/>
      <c r="F3923" s="14"/>
      <c r="G3923" s="14"/>
      <c r="H3923" s="14"/>
      <c r="I3923" s="15"/>
      <c r="J3923" s="77"/>
      <c r="K3923" s="92"/>
    </row>
    <row r="3924" spans="1:11" ht="12.75" x14ac:dyDescent="0.2">
      <c r="A3924" s="14"/>
      <c r="B3924" s="14"/>
      <c r="C3924" s="14"/>
      <c r="D3924" s="16"/>
      <c r="E3924" s="16"/>
      <c r="F3924" s="14"/>
      <c r="G3924" s="14"/>
      <c r="H3924" s="14"/>
      <c r="I3924" s="15"/>
      <c r="J3924" s="77"/>
      <c r="K3924" s="92"/>
    </row>
    <row r="3925" spans="1:11" ht="12.75" x14ac:dyDescent="0.2">
      <c r="A3925" s="14"/>
      <c r="B3925" s="14"/>
      <c r="C3925" s="14"/>
      <c r="D3925" s="16"/>
      <c r="E3925" s="16"/>
      <c r="F3925" s="14"/>
      <c r="G3925" s="14"/>
      <c r="H3925" s="14"/>
      <c r="I3925" s="15"/>
      <c r="J3925" s="77"/>
      <c r="K3925" s="92"/>
    </row>
    <row r="3926" spans="1:11" ht="12.75" x14ac:dyDescent="0.2">
      <c r="A3926" s="14"/>
      <c r="B3926" s="14"/>
      <c r="C3926" s="14"/>
      <c r="D3926" s="16"/>
      <c r="E3926" s="16"/>
      <c r="F3926" s="14"/>
      <c r="G3926" s="14"/>
      <c r="H3926" s="14"/>
      <c r="I3926" s="15"/>
      <c r="J3926" s="77"/>
      <c r="K3926" s="92"/>
    </row>
    <row r="3927" spans="1:11" ht="12.75" x14ac:dyDescent="0.2">
      <c r="A3927" s="14"/>
      <c r="B3927" s="14"/>
      <c r="C3927" s="14"/>
      <c r="D3927" s="16"/>
      <c r="E3927" s="16"/>
      <c r="F3927" s="14"/>
      <c r="G3927" s="14"/>
      <c r="H3927" s="14"/>
      <c r="I3927" s="15"/>
      <c r="J3927" s="77"/>
      <c r="K3927" s="92"/>
    </row>
    <row r="3928" spans="1:11" ht="12.75" x14ac:dyDescent="0.2">
      <c r="A3928" s="14"/>
      <c r="B3928" s="14"/>
      <c r="C3928" s="14"/>
      <c r="D3928" s="16"/>
      <c r="E3928" s="16"/>
      <c r="F3928" s="14"/>
      <c r="G3928" s="14"/>
      <c r="H3928" s="14"/>
      <c r="I3928" s="15"/>
      <c r="J3928" s="77"/>
      <c r="K3928" s="92"/>
    </row>
    <row r="3929" spans="1:11" ht="12.75" x14ac:dyDescent="0.2">
      <c r="A3929" s="14"/>
      <c r="B3929" s="14"/>
      <c r="C3929" s="14"/>
      <c r="D3929" s="16"/>
      <c r="E3929" s="16"/>
      <c r="F3929" s="14"/>
      <c r="G3929" s="14"/>
      <c r="H3929" s="14"/>
      <c r="I3929" s="15"/>
      <c r="J3929" s="77"/>
      <c r="K3929" s="92"/>
    </row>
    <row r="3930" spans="1:11" ht="12.75" x14ac:dyDescent="0.2">
      <c r="A3930" s="14"/>
      <c r="B3930" s="14"/>
      <c r="C3930" s="14"/>
      <c r="D3930" s="16"/>
      <c r="E3930" s="16"/>
      <c r="F3930" s="14"/>
      <c r="G3930" s="14"/>
      <c r="H3930" s="14"/>
      <c r="I3930" s="15"/>
      <c r="J3930" s="77"/>
      <c r="K3930" s="92"/>
    </row>
    <row r="3931" spans="1:11" ht="12.75" x14ac:dyDescent="0.2">
      <c r="A3931" s="14"/>
      <c r="B3931" s="14"/>
      <c r="C3931" s="14"/>
      <c r="D3931" s="16"/>
      <c r="E3931" s="16"/>
      <c r="F3931" s="14"/>
      <c r="G3931" s="14"/>
      <c r="H3931" s="14"/>
      <c r="I3931" s="15"/>
      <c r="J3931" s="77"/>
      <c r="K3931" s="92"/>
    </row>
    <row r="3932" spans="1:11" ht="12.75" x14ac:dyDescent="0.2">
      <c r="A3932" s="14"/>
      <c r="B3932" s="14"/>
      <c r="C3932" s="14"/>
      <c r="D3932" s="16"/>
      <c r="E3932" s="16"/>
      <c r="F3932" s="14"/>
      <c r="G3932" s="14"/>
      <c r="H3932" s="14"/>
      <c r="I3932" s="15"/>
      <c r="J3932" s="77"/>
      <c r="K3932" s="92"/>
    </row>
    <row r="3933" spans="1:11" ht="12.75" x14ac:dyDescent="0.2">
      <c r="A3933" s="14"/>
      <c r="B3933" s="14"/>
      <c r="C3933" s="14"/>
      <c r="D3933" s="16"/>
      <c r="E3933" s="16"/>
      <c r="F3933" s="14"/>
      <c r="G3933" s="14"/>
      <c r="H3933" s="14"/>
      <c r="I3933" s="15"/>
      <c r="J3933" s="77"/>
      <c r="K3933" s="92"/>
    </row>
    <row r="3934" spans="1:11" ht="12.75" x14ac:dyDescent="0.2">
      <c r="A3934" s="14"/>
      <c r="B3934" s="14"/>
      <c r="C3934" s="14"/>
      <c r="D3934" s="16"/>
      <c r="E3934" s="16"/>
      <c r="F3934" s="14"/>
      <c r="G3934" s="14"/>
      <c r="H3934" s="14"/>
      <c r="I3934" s="15"/>
      <c r="J3934" s="77"/>
      <c r="K3934" s="92"/>
    </row>
    <row r="3935" spans="1:11" ht="12.75" x14ac:dyDescent="0.2">
      <c r="A3935" s="14"/>
      <c r="B3935" s="14"/>
      <c r="C3935" s="14"/>
      <c r="D3935" s="16"/>
      <c r="E3935" s="16"/>
      <c r="F3935" s="14"/>
      <c r="G3935" s="14"/>
      <c r="H3935" s="14"/>
      <c r="I3935" s="15"/>
      <c r="J3935" s="77"/>
      <c r="K3935" s="92"/>
    </row>
    <row r="3936" spans="1:11" ht="12.75" x14ac:dyDescent="0.2">
      <c r="A3936" s="14"/>
      <c r="B3936" s="14"/>
      <c r="C3936" s="14"/>
      <c r="D3936" s="16"/>
      <c r="E3936" s="16"/>
      <c r="F3936" s="14"/>
      <c r="G3936" s="14"/>
      <c r="H3936" s="14"/>
      <c r="I3936" s="15"/>
      <c r="J3936" s="77"/>
      <c r="K3936" s="92"/>
    </row>
    <row r="3937" spans="1:11" ht="12.75" x14ac:dyDescent="0.2">
      <c r="A3937" s="14"/>
      <c r="B3937" s="14"/>
      <c r="C3937" s="14"/>
      <c r="D3937" s="16"/>
      <c r="E3937" s="16"/>
      <c r="F3937" s="14"/>
      <c r="G3937" s="14"/>
      <c r="H3937" s="14"/>
      <c r="I3937" s="15"/>
      <c r="J3937" s="77"/>
      <c r="K3937" s="92"/>
    </row>
    <row r="3938" spans="1:11" ht="12.75" x14ac:dyDescent="0.2">
      <c r="A3938" s="14"/>
      <c r="B3938" s="14"/>
      <c r="C3938" s="14"/>
      <c r="D3938" s="16"/>
      <c r="E3938" s="16"/>
      <c r="F3938" s="14"/>
      <c r="G3938" s="14"/>
      <c r="H3938" s="14"/>
      <c r="I3938" s="15"/>
      <c r="J3938" s="77"/>
      <c r="K3938" s="92"/>
    </row>
    <row r="3939" spans="1:11" ht="12.75" x14ac:dyDescent="0.2">
      <c r="A3939" s="14"/>
      <c r="B3939" s="14"/>
      <c r="C3939" s="14"/>
      <c r="D3939" s="16"/>
      <c r="E3939" s="16"/>
      <c r="F3939" s="14"/>
      <c r="G3939" s="14"/>
      <c r="H3939" s="14"/>
      <c r="I3939" s="15"/>
      <c r="J3939" s="77"/>
      <c r="K3939" s="92"/>
    </row>
    <row r="3940" spans="1:11" ht="12.75" x14ac:dyDescent="0.2">
      <c r="A3940" s="14"/>
      <c r="B3940" s="14"/>
      <c r="C3940" s="14"/>
      <c r="D3940" s="16"/>
      <c r="E3940" s="16"/>
      <c r="F3940" s="14"/>
      <c r="G3940" s="14"/>
      <c r="H3940" s="14"/>
      <c r="I3940" s="15"/>
      <c r="J3940" s="77"/>
      <c r="K3940" s="92"/>
    </row>
    <row r="3941" spans="1:11" ht="12.75" x14ac:dyDescent="0.2">
      <c r="A3941" s="14"/>
      <c r="B3941" s="14"/>
      <c r="C3941" s="14"/>
      <c r="D3941" s="16"/>
      <c r="E3941" s="16"/>
      <c r="F3941" s="14"/>
      <c r="G3941" s="14"/>
      <c r="H3941" s="14"/>
      <c r="I3941" s="15"/>
      <c r="J3941" s="77"/>
      <c r="K3941" s="92"/>
    </row>
    <row r="3942" spans="1:11" ht="12.75" x14ac:dyDescent="0.2">
      <c r="A3942" s="14"/>
      <c r="B3942" s="14"/>
      <c r="C3942" s="14"/>
      <c r="D3942" s="16"/>
      <c r="E3942" s="16"/>
      <c r="F3942" s="14"/>
      <c r="G3942" s="14"/>
      <c r="H3942" s="14"/>
      <c r="I3942" s="15"/>
      <c r="J3942" s="77"/>
      <c r="K3942" s="92"/>
    </row>
    <row r="3943" spans="1:11" ht="12.75" x14ac:dyDescent="0.2">
      <c r="A3943" s="14"/>
      <c r="B3943" s="14"/>
      <c r="C3943" s="14"/>
      <c r="D3943" s="16"/>
      <c r="E3943" s="16"/>
      <c r="F3943" s="14"/>
      <c r="G3943" s="14"/>
      <c r="H3943" s="14"/>
      <c r="I3943" s="15"/>
      <c r="J3943" s="77"/>
      <c r="K3943" s="92"/>
    </row>
    <row r="3944" spans="1:11" ht="12.75" x14ac:dyDescent="0.2">
      <c r="A3944" s="14"/>
      <c r="B3944" s="14"/>
      <c r="C3944" s="14"/>
      <c r="D3944" s="16"/>
      <c r="E3944" s="16"/>
      <c r="F3944" s="14"/>
      <c r="G3944" s="14"/>
      <c r="H3944" s="14"/>
      <c r="I3944" s="15"/>
      <c r="J3944" s="77"/>
      <c r="K3944" s="92"/>
    </row>
    <row r="3945" spans="1:11" ht="12.75" x14ac:dyDescent="0.2">
      <c r="A3945" s="14"/>
      <c r="B3945" s="14"/>
      <c r="C3945" s="14"/>
      <c r="D3945" s="16"/>
      <c r="E3945" s="16"/>
      <c r="F3945" s="14"/>
      <c r="G3945" s="14"/>
      <c r="H3945" s="14"/>
      <c r="I3945" s="15"/>
      <c r="J3945" s="77"/>
      <c r="K3945" s="92"/>
    </row>
    <row r="3946" spans="1:11" ht="12.75" x14ac:dyDescent="0.2">
      <c r="A3946" s="14"/>
      <c r="B3946" s="14"/>
      <c r="C3946" s="14"/>
      <c r="D3946" s="16"/>
      <c r="E3946" s="16"/>
      <c r="F3946" s="14"/>
      <c r="G3946" s="14"/>
      <c r="H3946" s="14"/>
      <c r="I3946" s="15"/>
      <c r="J3946" s="77"/>
      <c r="K3946" s="92"/>
    </row>
    <row r="3947" spans="1:11" ht="12.75" x14ac:dyDescent="0.2">
      <c r="A3947" s="14"/>
      <c r="B3947" s="14"/>
      <c r="C3947" s="14"/>
      <c r="D3947" s="16"/>
      <c r="E3947" s="16"/>
      <c r="F3947" s="14"/>
      <c r="G3947" s="14"/>
      <c r="H3947" s="14"/>
      <c r="I3947" s="15"/>
      <c r="J3947" s="77"/>
      <c r="K3947" s="92"/>
    </row>
    <row r="3948" spans="1:11" ht="12.75" x14ac:dyDescent="0.2">
      <c r="A3948" s="14"/>
      <c r="B3948" s="14"/>
      <c r="C3948" s="14"/>
      <c r="D3948" s="16"/>
      <c r="E3948" s="16"/>
      <c r="F3948" s="14"/>
      <c r="G3948" s="14"/>
      <c r="H3948" s="14"/>
      <c r="I3948" s="15"/>
      <c r="J3948" s="77"/>
      <c r="K3948" s="92"/>
    </row>
    <row r="3949" spans="1:11" ht="12.75" x14ac:dyDescent="0.2">
      <c r="A3949" s="14"/>
      <c r="B3949" s="14"/>
      <c r="C3949" s="14"/>
      <c r="D3949" s="16"/>
      <c r="E3949" s="16"/>
      <c r="F3949" s="14"/>
      <c r="G3949" s="14"/>
      <c r="H3949" s="14"/>
      <c r="I3949" s="15"/>
      <c r="J3949" s="77"/>
      <c r="K3949" s="92"/>
    </row>
    <row r="3950" spans="1:11" ht="12.75" x14ac:dyDescent="0.2">
      <c r="A3950" s="14"/>
      <c r="B3950" s="14"/>
      <c r="C3950" s="14"/>
      <c r="D3950" s="16"/>
      <c r="E3950" s="16"/>
      <c r="F3950" s="14"/>
      <c r="G3950" s="14"/>
      <c r="H3950" s="14"/>
      <c r="I3950" s="15"/>
      <c r="J3950" s="77"/>
      <c r="K3950" s="92"/>
    </row>
    <row r="3951" spans="1:11" ht="12.75" x14ac:dyDescent="0.2">
      <c r="A3951" s="14"/>
      <c r="B3951" s="14"/>
      <c r="C3951" s="14"/>
      <c r="D3951" s="16"/>
      <c r="E3951" s="16"/>
      <c r="F3951" s="14"/>
      <c r="G3951" s="14"/>
      <c r="H3951" s="14"/>
      <c r="I3951" s="15"/>
      <c r="J3951" s="77"/>
      <c r="K3951" s="92"/>
    </row>
    <row r="3952" spans="1:11" ht="12.75" x14ac:dyDescent="0.2">
      <c r="A3952" s="14"/>
      <c r="B3952" s="14"/>
      <c r="C3952" s="14"/>
      <c r="D3952" s="16"/>
      <c r="E3952" s="16"/>
      <c r="F3952" s="14"/>
      <c r="G3952" s="14"/>
      <c r="H3952" s="14"/>
      <c r="I3952" s="15"/>
      <c r="J3952" s="77"/>
      <c r="K3952" s="92"/>
    </row>
    <row r="3953" spans="1:11" ht="12.75" x14ac:dyDescent="0.2">
      <c r="A3953" s="14"/>
      <c r="B3953" s="14"/>
      <c r="C3953" s="14"/>
      <c r="D3953" s="16"/>
      <c r="E3953" s="16"/>
      <c r="F3953" s="14"/>
      <c r="G3953" s="14"/>
      <c r="H3953" s="14"/>
      <c r="I3953" s="15"/>
      <c r="J3953" s="77"/>
      <c r="K3953" s="92"/>
    </row>
    <row r="3954" spans="1:11" ht="12.75" x14ac:dyDescent="0.2">
      <c r="A3954" s="14"/>
      <c r="B3954" s="14"/>
      <c r="C3954" s="14"/>
      <c r="D3954" s="16"/>
      <c r="E3954" s="16"/>
      <c r="F3954" s="14"/>
      <c r="G3954" s="14"/>
      <c r="H3954" s="14"/>
      <c r="I3954" s="15"/>
      <c r="J3954" s="77"/>
      <c r="K3954" s="92"/>
    </row>
    <row r="3955" spans="1:11" ht="12.75" x14ac:dyDescent="0.2">
      <c r="A3955" s="14"/>
      <c r="B3955" s="14"/>
      <c r="C3955" s="14"/>
      <c r="D3955" s="16"/>
      <c r="E3955" s="16"/>
      <c r="F3955" s="14"/>
      <c r="G3955" s="14"/>
      <c r="H3955" s="14"/>
      <c r="I3955" s="15"/>
      <c r="J3955" s="77"/>
      <c r="K3955" s="92"/>
    </row>
    <row r="3956" spans="1:11" ht="12.75" x14ac:dyDescent="0.2">
      <c r="A3956" s="14"/>
      <c r="B3956" s="14"/>
      <c r="C3956" s="14"/>
      <c r="D3956" s="16"/>
      <c r="E3956" s="16"/>
      <c r="F3956" s="14"/>
      <c r="G3956" s="14"/>
      <c r="H3956" s="14"/>
      <c r="I3956" s="15"/>
      <c r="J3956" s="77"/>
      <c r="K3956" s="92"/>
    </row>
    <row r="3957" spans="1:11" ht="12.75" x14ac:dyDescent="0.2">
      <c r="A3957" s="14"/>
      <c r="B3957" s="14"/>
      <c r="C3957" s="14"/>
      <c r="D3957" s="16"/>
      <c r="E3957" s="16"/>
      <c r="F3957" s="14"/>
      <c r="G3957" s="14"/>
      <c r="H3957" s="14"/>
      <c r="I3957" s="15"/>
      <c r="J3957" s="77"/>
      <c r="K3957" s="92"/>
    </row>
    <row r="3958" spans="1:11" ht="12.75" x14ac:dyDescent="0.2">
      <c r="A3958" s="14"/>
      <c r="B3958" s="14"/>
      <c r="C3958" s="14"/>
      <c r="D3958" s="16"/>
      <c r="E3958" s="16"/>
      <c r="F3958" s="14"/>
      <c r="G3958" s="14"/>
      <c r="H3958" s="14"/>
      <c r="I3958" s="15"/>
      <c r="J3958" s="77"/>
      <c r="K3958" s="92"/>
    </row>
    <row r="3959" spans="1:11" ht="12.75" x14ac:dyDescent="0.2">
      <c r="A3959" s="14"/>
      <c r="B3959" s="14"/>
      <c r="C3959" s="14"/>
      <c r="D3959" s="16"/>
      <c r="E3959" s="16"/>
      <c r="F3959" s="14"/>
      <c r="G3959" s="14"/>
      <c r="H3959" s="14"/>
      <c r="I3959" s="15"/>
      <c r="J3959" s="77"/>
      <c r="K3959" s="92"/>
    </row>
    <row r="3960" spans="1:11" ht="12.75" x14ac:dyDescent="0.2">
      <c r="A3960" s="14"/>
      <c r="B3960" s="14"/>
      <c r="C3960" s="14"/>
      <c r="D3960" s="16"/>
      <c r="E3960" s="16"/>
      <c r="F3960" s="14"/>
      <c r="G3960" s="14"/>
      <c r="H3960" s="14"/>
      <c r="I3960" s="15"/>
      <c r="J3960" s="77"/>
      <c r="K3960" s="92"/>
    </row>
    <row r="3961" spans="1:11" ht="12.75" x14ac:dyDescent="0.2">
      <c r="A3961" s="14"/>
      <c r="B3961" s="14"/>
      <c r="C3961" s="14"/>
      <c r="D3961" s="16"/>
      <c r="E3961" s="16"/>
      <c r="F3961" s="14"/>
      <c r="G3961" s="14"/>
      <c r="H3961" s="14"/>
      <c r="I3961" s="15"/>
      <c r="J3961" s="77"/>
      <c r="K3961" s="92"/>
    </row>
    <row r="3962" spans="1:11" ht="12.75" x14ac:dyDescent="0.2">
      <c r="A3962" s="14"/>
      <c r="B3962" s="14"/>
      <c r="C3962" s="14"/>
      <c r="D3962" s="16"/>
      <c r="E3962" s="16"/>
      <c r="F3962" s="14"/>
      <c r="G3962" s="14"/>
      <c r="H3962" s="14"/>
      <c r="I3962" s="15"/>
      <c r="J3962" s="77"/>
      <c r="K3962" s="92"/>
    </row>
    <row r="3963" spans="1:11" ht="12.75" x14ac:dyDescent="0.2">
      <c r="A3963" s="14"/>
      <c r="B3963" s="14"/>
      <c r="C3963" s="14"/>
      <c r="D3963" s="16"/>
      <c r="E3963" s="16"/>
      <c r="F3963" s="14"/>
      <c r="G3963" s="14"/>
      <c r="H3963" s="14"/>
      <c r="I3963" s="15"/>
      <c r="J3963" s="77"/>
      <c r="K3963" s="92"/>
    </row>
    <row r="3964" spans="1:11" ht="12.75" x14ac:dyDescent="0.2">
      <c r="A3964" s="14"/>
      <c r="B3964" s="14"/>
      <c r="C3964" s="14"/>
      <c r="D3964" s="16"/>
      <c r="E3964" s="16"/>
      <c r="F3964" s="14"/>
      <c r="G3964" s="14"/>
      <c r="H3964" s="14"/>
      <c r="I3964" s="15"/>
      <c r="J3964" s="77"/>
      <c r="K3964" s="92"/>
    </row>
    <row r="3965" spans="1:11" ht="12.75" x14ac:dyDescent="0.2">
      <c r="A3965" s="14"/>
      <c r="B3965" s="14"/>
      <c r="C3965" s="14"/>
      <c r="D3965" s="16"/>
      <c r="E3965" s="16"/>
      <c r="F3965" s="14"/>
      <c r="G3965" s="14"/>
      <c r="H3965" s="14"/>
      <c r="I3965" s="15"/>
      <c r="J3965" s="77"/>
      <c r="K3965" s="92"/>
    </row>
    <row r="3966" spans="1:11" ht="12.75" x14ac:dyDescent="0.2">
      <c r="A3966" s="14"/>
      <c r="B3966" s="14"/>
      <c r="C3966" s="14"/>
      <c r="D3966" s="16"/>
      <c r="E3966" s="16"/>
      <c r="F3966" s="14"/>
      <c r="G3966" s="14"/>
      <c r="H3966" s="14"/>
      <c r="I3966" s="15"/>
      <c r="J3966" s="77"/>
      <c r="K3966" s="92"/>
    </row>
    <row r="3967" spans="1:11" ht="12.75" x14ac:dyDescent="0.2">
      <c r="A3967" s="14"/>
      <c r="B3967" s="14"/>
      <c r="C3967" s="14"/>
      <c r="D3967" s="16"/>
      <c r="E3967" s="16"/>
      <c r="F3967" s="14"/>
      <c r="G3967" s="14"/>
      <c r="H3967" s="14"/>
      <c r="I3967" s="15"/>
      <c r="J3967" s="77"/>
      <c r="K3967" s="92"/>
    </row>
    <row r="3968" spans="1:11" ht="12.75" x14ac:dyDescent="0.2">
      <c r="A3968" s="14"/>
      <c r="B3968" s="14"/>
      <c r="C3968" s="14"/>
      <c r="D3968" s="16"/>
      <c r="E3968" s="16"/>
      <c r="F3968" s="14"/>
      <c r="G3968" s="14"/>
      <c r="H3968" s="14"/>
      <c r="I3968" s="15"/>
      <c r="J3968" s="77"/>
      <c r="K3968" s="92"/>
    </row>
    <row r="3969" spans="1:11" ht="12.75" x14ac:dyDescent="0.2">
      <c r="A3969" s="14"/>
      <c r="B3969" s="14"/>
      <c r="C3969" s="14"/>
      <c r="D3969" s="16"/>
      <c r="E3969" s="16"/>
      <c r="F3969" s="14"/>
      <c r="G3969" s="14"/>
      <c r="H3969" s="14"/>
      <c r="I3969" s="15"/>
      <c r="J3969" s="77"/>
      <c r="K3969" s="92"/>
    </row>
    <row r="3970" spans="1:11" ht="12.75" x14ac:dyDescent="0.2">
      <c r="A3970" s="14"/>
      <c r="B3970" s="14"/>
      <c r="C3970" s="14"/>
      <c r="D3970" s="16"/>
      <c r="E3970" s="16"/>
      <c r="F3970" s="14"/>
      <c r="G3970" s="14"/>
      <c r="H3970" s="14"/>
      <c r="I3970" s="15"/>
      <c r="J3970" s="77"/>
      <c r="K3970" s="92"/>
    </row>
    <row r="3971" spans="1:11" ht="12.75" x14ac:dyDescent="0.2">
      <c r="A3971" s="14"/>
      <c r="B3971" s="14"/>
      <c r="C3971" s="14"/>
      <c r="D3971" s="16"/>
      <c r="E3971" s="16"/>
      <c r="F3971" s="14"/>
      <c r="G3971" s="14"/>
      <c r="H3971" s="14"/>
      <c r="I3971" s="15"/>
      <c r="J3971" s="77"/>
      <c r="K3971" s="92"/>
    </row>
    <row r="3972" spans="1:11" ht="12.75" x14ac:dyDescent="0.2">
      <c r="A3972" s="14"/>
      <c r="B3972" s="14"/>
      <c r="C3972" s="14"/>
      <c r="D3972" s="16"/>
      <c r="E3972" s="16"/>
      <c r="F3972" s="14"/>
      <c r="G3972" s="14"/>
      <c r="H3972" s="14"/>
      <c r="I3972" s="15"/>
      <c r="J3972" s="77"/>
      <c r="K3972" s="92"/>
    </row>
    <row r="3973" spans="1:11" ht="12.75" x14ac:dyDescent="0.2">
      <c r="A3973" s="14"/>
      <c r="B3973" s="14"/>
      <c r="C3973" s="14"/>
      <c r="D3973" s="16"/>
      <c r="E3973" s="16"/>
      <c r="F3973" s="14"/>
      <c r="G3973" s="14"/>
      <c r="H3973" s="14"/>
      <c r="I3973" s="15"/>
      <c r="J3973" s="77"/>
      <c r="K3973" s="92"/>
    </row>
    <row r="3974" spans="1:11" ht="12.75" x14ac:dyDescent="0.2">
      <c r="A3974" s="14"/>
      <c r="B3974" s="14"/>
      <c r="C3974" s="14"/>
      <c r="D3974" s="16"/>
      <c r="E3974" s="16"/>
      <c r="F3974" s="14"/>
      <c r="G3974" s="14"/>
      <c r="H3974" s="14"/>
      <c r="I3974" s="15"/>
      <c r="J3974" s="77"/>
      <c r="K3974" s="92"/>
    </row>
    <row r="3975" spans="1:11" ht="12.75" x14ac:dyDescent="0.2">
      <c r="A3975" s="14"/>
      <c r="B3975" s="14"/>
      <c r="C3975" s="14"/>
      <c r="D3975" s="16"/>
      <c r="E3975" s="16"/>
      <c r="F3975" s="14"/>
      <c r="G3975" s="14"/>
      <c r="H3975" s="14"/>
      <c r="I3975" s="15"/>
      <c r="J3975" s="77"/>
      <c r="K3975" s="92"/>
    </row>
    <row r="3976" spans="1:11" ht="12.75" x14ac:dyDescent="0.2">
      <c r="A3976" s="14"/>
      <c r="B3976" s="14"/>
      <c r="C3976" s="14"/>
      <c r="D3976" s="16"/>
      <c r="E3976" s="16"/>
      <c r="F3976" s="14"/>
      <c r="G3976" s="14"/>
      <c r="H3976" s="14"/>
      <c r="I3976" s="15"/>
      <c r="J3976" s="77"/>
      <c r="K3976" s="92"/>
    </row>
    <row r="3977" spans="1:11" ht="12.75" x14ac:dyDescent="0.2">
      <c r="A3977" s="14"/>
      <c r="B3977" s="14"/>
      <c r="C3977" s="14"/>
      <c r="D3977" s="16"/>
      <c r="E3977" s="16"/>
      <c r="F3977" s="14"/>
      <c r="G3977" s="14"/>
      <c r="H3977" s="14"/>
      <c r="I3977" s="15"/>
      <c r="J3977" s="77"/>
      <c r="K3977" s="92"/>
    </row>
    <row r="3978" spans="1:11" ht="12.75" x14ac:dyDescent="0.2">
      <c r="A3978" s="14"/>
      <c r="B3978" s="14"/>
      <c r="C3978" s="14"/>
      <c r="D3978" s="16"/>
      <c r="E3978" s="16"/>
      <c r="F3978" s="14"/>
      <c r="G3978" s="14"/>
      <c r="H3978" s="14"/>
      <c r="I3978" s="15"/>
      <c r="J3978" s="77"/>
      <c r="K3978" s="92"/>
    </row>
    <row r="3979" spans="1:11" ht="12.75" x14ac:dyDescent="0.2">
      <c r="A3979" s="14"/>
      <c r="B3979" s="14"/>
      <c r="C3979" s="14"/>
      <c r="D3979" s="16"/>
      <c r="E3979" s="16"/>
      <c r="F3979" s="14"/>
      <c r="G3979" s="14"/>
      <c r="H3979" s="14"/>
      <c r="I3979" s="15"/>
      <c r="J3979" s="77"/>
      <c r="K3979" s="92"/>
    </row>
    <row r="3980" spans="1:11" ht="12.75" x14ac:dyDescent="0.2">
      <c r="A3980" s="14"/>
      <c r="B3980" s="14"/>
      <c r="C3980" s="14"/>
      <c r="D3980" s="16"/>
      <c r="E3980" s="16"/>
      <c r="F3980" s="14"/>
      <c r="G3980" s="14"/>
      <c r="H3980" s="14"/>
      <c r="I3980" s="15"/>
      <c r="J3980" s="77"/>
      <c r="K3980" s="92"/>
    </row>
    <row r="3981" spans="1:11" ht="12.75" x14ac:dyDescent="0.2">
      <c r="A3981" s="14"/>
      <c r="B3981" s="14"/>
      <c r="C3981" s="14"/>
      <c r="D3981" s="16"/>
      <c r="E3981" s="16"/>
      <c r="F3981" s="14"/>
      <c r="G3981" s="14"/>
      <c r="H3981" s="14"/>
      <c r="I3981" s="15"/>
      <c r="J3981" s="77"/>
      <c r="K3981" s="92"/>
    </row>
    <row r="3982" spans="1:11" ht="12.75" x14ac:dyDescent="0.2">
      <c r="A3982" s="14"/>
      <c r="B3982" s="14"/>
      <c r="C3982" s="14"/>
      <c r="D3982" s="16"/>
      <c r="E3982" s="16"/>
      <c r="F3982" s="14"/>
      <c r="G3982" s="14"/>
      <c r="H3982" s="14"/>
      <c r="I3982" s="15"/>
      <c r="J3982" s="77"/>
      <c r="K3982" s="92"/>
    </row>
    <row r="3983" spans="1:11" ht="12.75" x14ac:dyDescent="0.2">
      <c r="A3983" s="14"/>
      <c r="B3983" s="14"/>
      <c r="C3983" s="14"/>
      <c r="D3983" s="16"/>
      <c r="E3983" s="16"/>
      <c r="F3983" s="14"/>
      <c r="G3983" s="14"/>
      <c r="H3983" s="14"/>
      <c r="I3983" s="15"/>
      <c r="J3983" s="77"/>
      <c r="K3983" s="92"/>
    </row>
    <row r="3984" spans="1:11" ht="12.75" x14ac:dyDescent="0.2">
      <c r="A3984" s="14"/>
      <c r="B3984" s="14"/>
      <c r="C3984" s="14"/>
      <c r="D3984" s="16"/>
      <c r="E3984" s="16"/>
      <c r="F3984" s="14"/>
      <c r="G3984" s="14"/>
      <c r="H3984" s="14"/>
      <c r="I3984" s="15"/>
      <c r="J3984" s="77"/>
      <c r="K3984" s="92"/>
    </row>
    <row r="3985" spans="1:11" ht="12.75" x14ac:dyDescent="0.2">
      <c r="A3985" s="14"/>
      <c r="B3985" s="14"/>
      <c r="C3985" s="14"/>
      <c r="D3985" s="16"/>
      <c r="E3985" s="16"/>
      <c r="F3985" s="14"/>
      <c r="G3985" s="14"/>
      <c r="H3985" s="14"/>
      <c r="I3985" s="15"/>
      <c r="J3985" s="77"/>
      <c r="K3985" s="92"/>
    </row>
    <row r="3986" spans="1:11" ht="12.75" x14ac:dyDescent="0.2">
      <c r="A3986" s="14"/>
      <c r="B3986" s="14"/>
      <c r="C3986" s="14"/>
      <c r="D3986" s="16"/>
      <c r="E3986" s="16"/>
      <c r="F3986" s="14"/>
      <c r="G3986" s="14"/>
      <c r="H3986" s="14"/>
      <c r="I3986" s="15"/>
      <c r="J3986" s="77"/>
      <c r="K3986" s="92"/>
    </row>
    <row r="3987" spans="1:11" ht="12.75" x14ac:dyDescent="0.2">
      <c r="A3987" s="14"/>
      <c r="B3987" s="14"/>
      <c r="C3987" s="14"/>
      <c r="D3987" s="16"/>
      <c r="E3987" s="16"/>
      <c r="F3987" s="14"/>
      <c r="G3987" s="14"/>
      <c r="H3987" s="14"/>
      <c r="I3987" s="15"/>
      <c r="J3987" s="77"/>
      <c r="K3987" s="92"/>
    </row>
    <row r="3988" spans="1:11" ht="12.75" x14ac:dyDescent="0.2">
      <c r="A3988" s="14"/>
      <c r="B3988" s="14"/>
      <c r="C3988" s="14"/>
      <c r="D3988" s="16"/>
      <c r="E3988" s="16"/>
      <c r="F3988" s="14"/>
      <c r="G3988" s="14"/>
      <c r="H3988" s="14"/>
      <c r="I3988" s="15"/>
      <c r="J3988" s="77"/>
      <c r="K3988" s="92"/>
    </row>
    <row r="3989" spans="1:11" ht="12.75" x14ac:dyDescent="0.2">
      <c r="A3989" s="14"/>
      <c r="B3989" s="14"/>
      <c r="C3989" s="14"/>
      <c r="D3989" s="16"/>
      <c r="E3989" s="16"/>
      <c r="F3989" s="14"/>
      <c r="G3989" s="14"/>
      <c r="H3989" s="14"/>
      <c r="I3989" s="15"/>
      <c r="J3989" s="77"/>
      <c r="K3989" s="92"/>
    </row>
    <row r="3990" spans="1:11" ht="12.75" x14ac:dyDescent="0.2">
      <c r="A3990" s="14"/>
      <c r="B3990" s="14"/>
      <c r="C3990" s="14"/>
      <c r="D3990" s="16"/>
      <c r="E3990" s="16"/>
      <c r="F3990" s="14"/>
      <c r="G3990" s="14"/>
      <c r="H3990" s="14"/>
      <c r="I3990" s="15"/>
      <c r="J3990" s="77"/>
      <c r="K3990" s="92"/>
    </row>
    <row r="3991" spans="1:11" ht="12.75" x14ac:dyDescent="0.2">
      <c r="A3991" s="14"/>
      <c r="B3991" s="14"/>
      <c r="C3991" s="14"/>
      <c r="D3991" s="16"/>
      <c r="E3991" s="16"/>
      <c r="F3991" s="14"/>
      <c r="G3991" s="14"/>
      <c r="H3991" s="14"/>
      <c r="I3991" s="15"/>
      <c r="J3991" s="77"/>
      <c r="K3991" s="92"/>
    </row>
    <row r="3992" spans="1:11" ht="12.75" x14ac:dyDescent="0.2">
      <c r="A3992" s="14"/>
      <c r="B3992" s="14"/>
      <c r="C3992" s="14"/>
      <c r="D3992" s="16"/>
      <c r="E3992" s="16"/>
      <c r="F3992" s="14"/>
      <c r="G3992" s="14"/>
      <c r="H3992" s="14"/>
      <c r="I3992" s="15"/>
      <c r="J3992" s="77"/>
      <c r="K3992" s="92"/>
    </row>
    <row r="3993" spans="1:11" ht="12.75" x14ac:dyDescent="0.2">
      <c r="A3993" s="14"/>
      <c r="B3993" s="14"/>
      <c r="C3993" s="14"/>
      <c r="D3993" s="16"/>
      <c r="E3993" s="16"/>
      <c r="F3993" s="14"/>
      <c r="G3993" s="14"/>
      <c r="H3993" s="14"/>
      <c r="I3993" s="15"/>
      <c r="J3993" s="77"/>
      <c r="K3993" s="92"/>
    </row>
    <row r="3994" spans="1:11" ht="12.75" x14ac:dyDescent="0.2">
      <c r="A3994" s="14"/>
      <c r="B3994" s="14"/>
      <c r="C3994" s="14"/>
      <c r="D3994" s="16"/>
      <c r="E3994" s="16"/>
      <c r="F3994" s="14"/>
      <c r="G3994" s="14"/>
      <c r="H3994" s="14"/>
      <c r="I3994" s="15"/>
      <c r="J3994" s="77"/>
      <c r="K3994" s="92"/>
    </row>
    <row r="3995" spans="1:11" ht="12.75" x14ac:dyDescent="0.2">
      <c r="A3995" s="14"/>
      <c r="B3995" s="14"/>
      <c r="C3995" s="14"/>
      <c r="D3995" s="16"/>
      <c r="E3995" s="16"/>
      <c r="F3995" s="14"/>
      <c r="G3995" s="14"/>
      <c r="H3995" s="14"/>
      <c r="I3995" s="15"/>
      <c r="J3995" s="77"/>
      <c r="K3995" s="92"/>
    </row>
    <row r="3996" spans="1:11" ht="12.75" x14ac:dyDescent="0.2">
      <c r="A3996" s="14"/>
      <c r="B3996" s="14"/>
      <c r="C3996" s="14"/>
      <c r="D3996" s="16"/>
      <c r="E3996" s="16"/>
      <c r="F3996" s="14"/>
      <c r="G3996" s="14"/>
      <c r="H3996" s="14"/>
      <c r="I3996" s="15"/>
      <c r="J3996" s="77"/>
      <c r="K3996" s="92"/>
    </row>
    <row r="3997" spans="1:11" ht="12.75" x14ac:dyDescent="0.2">
      <c r="A3997" s="14"/>
      <c r="B3997" s="14"/>
      <c r="C3997" s="14"/>
      <c r="D3997" s="16"/>
      <c r="E3997" s="16"/>
      <c r="F3997" s="14"/>
      <c r="G3997" s="14"/>
      <c r="H3997" s="14"/>
      <c r="I3997" s="15"/>
      <c r="J3997" s="77"/>
      <c r="K3997" s="92"/>
    </row>
    <row r="3998" spans="1:11" ht="12.75" x14ac:dyDescent="0.2">
      <c r="A3998" s="14"/>
      <c r="B3998" s="14"/>
      <c r="C3998" s="14"/>
      <c r="D3998" s="16"/>
      <c r="E3998" s="16"/>
      <c r="F3998" s="14"/>
      <c r="G3998" s="14"/>
      <c r="H3998" s="14"/>
      <c r="I3998" s="15"/>
      <c r="J3998" s="77"/>
      <c r="K3998" s="92"/>
    </row>
    <row r="3999" spans="1:11" ht="12.75" x14ac:dyDescent="0.2">
      <c r="A3999" s="14"/>
      <c r="B3999" s="14"/>
      <c r="C3999" s="14"/>
      <c r="D3999" s="16"/>
      <c r="E3999" s="16"/>
      <c r="F3999" s="14"/>
      <c r="G3999" s="14"/>
      <c r="H3999" s="14"/>
      <c r="I3999" s="15"/>
      <c r="J3999" s="77"/>
      <c r="K3999" s="92"/>
    </row>
    <row r="4000" spans="1:11" ht="12.75" x14ac:dyDescent="0.2">
      <c r="A4000" s="14"/>
      <c r="B4000" s="14"/>
      <c r="C4000" s="14"/>
      <c r="D4000" s="16"/>
      <c r="E4000" s="16"/>
      <c r="F4000" s="14"/>
      <c r="G4000" s="14"/>
      <c r="H4000" s="14"/>
      <c r="I4000" s="15"/>
      <c r="J4000" s="77"/>
      <c r="K4000" s="92"/>
    </row>
    <row r="4001" spans="1:11" ht="12.75" x14ac:dyDescent="0.2">
      <c r="A4001" s="14"/>
      <c r="B4001" s="14"/>
      <c r="C4001" s="14"/>
      <c r="D4001" s="16"/>
      <c r="E4001" s="16"/>
      <c r="F4001" s="14"/>
      <c r="G4001" s="14"/>
      <c r="H4001" s="14"/>
      <c r="I4001" s="15"/>
      <c r="J4001" s="77"/>
      <c r="K4001" s="92"/>
    </row>
    <row r="4002" spans="1:11" ht="12.75" x14ac:dyDescent="0.2">
      <c r="A4002" s="14"/>
      <c r="B4002" s="14"/>
      <c r="C4002" s="14"/>
      <c r="D4002" s="16"/>
      <c r="E4002" s="16"/>
      <c r="F4002" s="14"/>
      <c r="G4002" s="14"/>
      <c r="H4002" s="14"/>
      <c r="I4002" s="15"/>
      <c r="J4002" s="77"/>
      <c r="K4002" s="92"/>
    </row>
    <row r="4003" spans="1:11" ht="12.75" x14ac:dyDescent="0.2">
      <c r="A4003" s="14"/>
      <c r="B4003" s="14"/>
      <c r="C4003" s="14"/>
      <c r="D4003" s="16"/>
      <c r="E4003" s="16"/>
      <c r="F4003" s="14"/>
      <c r="G4003" s="14"/>
      <c r="H4003" s="14"/>
      <c r="I4003" s="15"/>
      <c r="J4003" s="77"/>
      <c r="K4003" s="92"/>
    </row>
    <row r="4004" spans="1:11" ht="12.75" x14ac:dyDescent="0.2">
      <c r="A4004" s="14"/>
      <c r="B4004" s="14"/>
      <c r="C4004" s="14"/>
      <c r="D4004" s="16"/>
      <c r="E4004" s="16"/>
      <c r="F4004" s="14"/>
      <c r="G4004" s="14"/>
      <c r="H4004" s="14"/>
      <c r="I4004" s="15"/>
      <c r="J4004" s="77"/>
      <c r="K4004" s="92"/>
    </row>
    <row r="4005" spans="1:11" ht="12.75" x14ac:dyDescent="0.2">
      <c r="A4005" s="14"/>
      <c r="B4005" s="14"/>
      <c r="C4005" s="14"/>
      <c r="D4005" s="16"/>
      <c r="E4005" s="16"/>
      <c r="F4005" s="14"/>
      <c r="G4005" s="14"/>
      <c r="H4005" s="14"/>
      <c r="I4005" s="15"/>
      <c r="J4005" s="77"/>
      <c r="K4005" s="92"/>
    </row>
    <row r="4006" spans="1:11" ht="12.75" x14ac:dyDescent="0.2">
      <c r="A4006" s="14"/>
      <c r="B4006" s="14"/>
      <c r="C4006" s="14"/>
      <c r="D4006" s="16"/>
      <c r="E4006" s="16"/>
      <c r="F4006" s="14"/>
      <c r="G4006" s="14"/>
      <c r="H4006" s="14"/>
      <c r="I4006" s="15"/>
      <c r="J4006" s="77"/>
      <c r="K4006" s="92"/>
    </row>
    <row r="4007" spans="1:11" ht="12.75" x14ac:dyDescent="0.2">
      <c r="A4007" s="14"/>
      <c r="B4007" s="14"/>
      <c r="C4007" s="14"/>
      <c r="D4007" s="16"/>
      <c r="E4007" s="16"/>
      <c r="F4007" s="14"/>
      <c r="G4007" s="14"/>
      <c r="H4007" s="14"/>
      <c r="I4007" s="15"/>
      <c r="J4007" s="77"/>
      <c r="K4007" s="92"/>
    </row>
    <row r="4008" spans="1:11" ht="12.75" x14ac:dyDescent="0.2">
      <c r="A4008" s="14"/>
      <c r="B4008" s="14"/>
      <c r="C4008" s="14"/>
      <c r="D4008" s="16"/>
      <c r="E4008" s="16"/>
      <c r="F4008" s="14"/>
      <c r="G4008" s="14"/>
      <c r="H4008" s="14"/>
      <c r="I4008" s="15"/>
      <c r="J4008" s="77"/>
      <c r="K4008" s="92"/>
    </row>
    <row r="4009" spans="1:11" ht="12.75" x14ac:dyDescent="0.2">
      <c r="A4009" s="14"/>
      <c r="B4009" s="14"/>
      <c r="C4009" s="14"/>
      <c r="D4009" s="16"/>
      <c r="E4009" s="16"/>
      <c r="F4009" s="14"/>
      <c r="G4009" s="14"/>
      <c r="H4009" s="14"/>
      <c r="I4009" s="15"/>
      <c r="J4009" s="77"/>
      <c r="K4009" s="92"/>
    </row>
    <row r="4010" spans="1:11" ht="12.75" x14ac:dyDescent="0.2">
      <c r="A4010" s="14"/>
      <c r="B4010" s="14"/>
      <c r="C4010" s="14"/>
      <c r="D4010" s="16"/>
      <c r="E4010" s="16"/>
      <c r="F4010" s="14"/>
      <c r="G4010" s="14"/>
      <c r="H4010" s="14"/>
      <c r="I4010" s="15"/>
      <c r="J4010" s="77"/>
      <c r="K4010" s="92"/>
    </row>
    <row r="4011" spans="1:11" ht="12.75" x14ac:dyDescent="0.2">
      <c r="A4011" s="14"/>
      <c r="B4011" s="14"/>
      <c r="C4011" s="14"/>
      <c r="D4011" s="16"/>
      <c r="E4011" s="16"/>
      <c r="F4011" s="14"/>
      <c r="G4011" s="14"/>
      <c r="H4011" s="14"/>
      <c r="I4011" s="15"/>
      <c r="J4011" s="77"/>
      <c r="K4011" s="92"/>
    </row>
    <row r="4012" spans="1:11" ht="12.75" x14ac:dyDescent="0.2">
      <c r="A4012" s="14"/>
      <c r="B4012" s="14"/>
      <c r="C4012" s="14"/>
      <c r="D4012" s="16"/>
      <c r="E4012" s="16"/>
      <c r="F4012" s="14"/>
      <c r="G4012" s="14"/>
      <c r="H4012" s="14"/>
      <c r="I4012" s="15"/>
      <c r="J4012" s="77"/>
      <c r="K4012" s="92"/>
    </row>
    <row r="4013" spans="1:11" ht="12.75" x14ac:dyDescent="0.2">
      <c r="A4013" s="14"/>
      <c r="B4013" s="14"/>
      <c r="C4013" s="14"/>
      <c r="D4013" s="16"/>
      <c r="E4013" s="16"/>
      <c r="F4013" s="14"/>
      <c r="G4013" s="14"/>
      <c r="H4013" s="14"/>
      <c r="I4013" s="15"/>
      <c r="J4013" s="77"/>
      <c r="K4013" s="92"/>
    </row>
    <row r="4014" spans="1:11" ht="12.75" x14ac:dyDescent="0.2">
      <c r="A4014" s="14"/>
      <c r="B4014" s="14"/>
      <c r="C4014" s="14"/>
      <c r="D4014" s="16"/>
      <c r="E4014" s="16"/>
      <c r="F4014" s="14"/>
      <c r="G4014" s="14"/>
      <c r="H4014" s="14"/>
      <c r="I4014" s="15"/>
      <c r="J4014" s="77"/>
      <c r="K4014" s="92"/>
    </row>
    <row r="4015" spans="1:11" ht="12.75" x14ac:dyDescent="0.2">
      <c r="A4015" s="14"/>
      <c r="B4015" s="14"/>
      <c r="C4015" s="14"/>
      <c r="D4015" s="16"/>
      <c r="E4015" s="16"/>
      <c r="F4015" s="14"/>
      <c r="G4015" s="14"/>
      <c r="H4015" s="14"/>
      <c r="I4015" s="15"/>
      <c r="J4015" s="77"/>
      <c r="K4015" s="92"/>
    </row>
    <row r="4016" spans="1:11" ht="12.75" x14ac:dyDescent="0.2">
      <c r="A4016" s="14"/>
      <c r="B4016" s="14"/>
      <c r="C4016" s="14"/>
      <c r="D4016" s="16"/>
      <c r="E4016" s="16"/>
      <c r="F4016" s="14"/>
      <c r="G4016" s="14"/>
      <c r="H4016" s="14"/>
      <c r="I4016" s="15"/>
      <c r="J4016" s="77"/>
      <c r="K4016" s="92"/>
    </row>
    <row r="4017" spans="1:11" ht="12.75" x14ac:dyDescent="0.2">
      <c r="A4017" s="14"/>
      <c r="B4017" s="14"/>
      <c r="C4017" s="14"/>
      <c r="D4017" s="16"/>
      <c r="E4017" s="16"/>
      <c r="F4017" s="14"/>
      <c r="G4017" s="14"/>
      <c r="H4017" s="14"/>
      <c r="I4017" s="15"/>
      <c r="J4017" s="77"/>
      <c r="K4017" s="92"/>
    </row>
    <row r="4018" spans="1:11" ht="12.75" x14ac:dyDescent="0.2">
      <c r="A4018" s="14"/>
      <c r="B4018" s="14"/>
      <c r="C4018" s="14"/>
      <c r="D4018" s="16"/>
      <c r="E4018" s="16"/>
      <c r="F4018" s="14"/>
      <c r="G4018" s="14"/>
      <c r="H4018" s="14"/>
      <c r="I4018" s="15"/>
      <c r="J4018" s="77"/>
      <c r="K4018" s="92"/>
    </row>
    <row r="4019" spans="1:11" ht="12.75" x14ac:dyDescent="0.2">
      <c r="A4019" s="14"/>
      <c r="B4019" s="14"/>
      <c r="C4019" s="14"/>
      <c r="D4019" s="16"/>
      <c r="E4019" s="16"/>
      <c r="F4019" s="14"/>
      <c r="G4019" s="14"/>
      <c r="H4019" s="14"/>
      <c r="I4019" s="15"/>
      <c r="J4019" s="77"/>
      <c r="K4019" s="92"/>
    </row>
    <row r="4020" spans="1:11" ht="12.75" x14ac:dyDescent="0.2">
      <c r="A4020" s="14"/>
      <c r="B4020" s="14"/>
      <c r="C4020" s="14"/>
      <c r="D4020" s="16"/>
      <c r="E4020" s="16"/>
      <c r="F4020" s="14"/>
      <c r="G4020" s="14"/>
      <c r="H4020" s="14"/>
      <c r="I4020" s="15"/>
      <c r="J4020" s="77"/>
      <c r="K4020" s="92"/>
    </row>
    <row r="4021" spans="1:11" ht="12.75" x14ac:dyDescent="0.2">
      <c r="A4021" s="14"/>
      <c r="B4021" s="14"/>
      <c r="C4021" s="14"/>
      <c r="D4021" s="16"/>
      <c r="E4021" s="16"/>
      <c r="F4021" s="14"/>
      <c r="G4021" s="14"/>
      <c r="H4021" s="14"/>
      <c r="I4021" s="15"/>
      <c r="J4021" s="77"/>
      <c r="K4021" s="92"/>
    </row>
    <row r="4022" spans="1:11" ht="12.75" x14ac:dyDescent="0.2">
      <c r="A4022" s="14"/>
      <c r="B4022" s="14"/>
      <c r="C4022" s="14"/>
      <c r="D4022" s="16"/>
      <c r="E4022" s="16"/>
      <c r="F4022" s="14"/>
      <c r="G4022" s="14"/>
      <c r="H4022" s="14"/>
      <c r="I4022" s="15"/>
      <c r="J4022" s="77"/>
      <c r="K4022" s="92"/>
    </row>
    <row r="4023" spans="1:11" ht="12.75" x14ac:dyDescent="0.2">
      <c r="A4023" s="14"/>
      <c r="B4023" s="14"/>
      <c r="C4023" s="14"/>
      <c r="D4023" s="16"/>
      <c r="E4023" s="16"/>
      <c r="F4023" s="14"/>
      <c r="G4023" s="14"/>
      <c r="H4023" s="14"/>
      <c r="I4023" s="15"/>
      <c r="J4023" s="77"/>
      <c r="K4023" s="92"/>
    </row>
    <row r="4024" spans="1:11" ht="12.75" x14ac:dyDescent="0.2">
      <c r="A4024" s="14"/>
      <c r="B4024" s="14"/>
      <c r="C4024" s="14"/>
      <c r="D4024" s="16"/>
      <c r="E4024" s="16"/>
      <c r="F4024" s="14"/>
      <c r="G4024" s="14"/>
      <c r="H4024" s="14"/>
      <c r="I4024" s="15"/>
      <c r="J4024" s="77"/>
      <c r="K4024" s="92"/>
    </row>
    <row r="4025" spans="1:11" ht="12.75" x14ac:dyDescent="0.2">
      <c r="A4025" s="14"/>
      <c r="B4025" s="14"/>
      <c r="C4025" s="14"/>
      <c r="D4025" s="16"/>
      <c r="E4025" s="16"/>
      <c r="F4025" s="14"/>
      <c r="G4025" s="14"/>
      <c r="H4025" s="14"/>
      <c r="I4025" s="15"/>
      <c r="J4025" s="77"/>
      <c r="K4025" s="92"/>
    </row>
    <row r="4026" spans="1:11" ht="12.75" x14ac:dyDescent="0.2">
      <c r="A4026" s="14"/>
      <c r="B4026" s="14"/>
      <c r="C4026" s="14"/>
      <c r="D4026" s="16"/>
      <c r="E4026" s="16"/>
      <c r="F4026" s="14"/>
      <c r="G4026" s="14"/>
      <c r="H4026" s="14"/>
      <c r="I4026" s="15"/>
      <c r="J4026" s="77"/>
      <c r="K4026" s="92"/>
    </row>
    <row r="4027" spans="1:11" ht="12.75" x14ac:dyDescent="0.2">
      <c r="A4027" s="14"/>
      <c r="B4027" s="14"/>
      <c r="C4027" s="14"/>
      <c r="D4027" s="16"/>
      <c r="E4027" s="16"/>
      <c r="F4027" s="14"/>
      <c r="G4027" s="14"/>
      <c r="H4027" s="14"/>
      <c r="I4027" s="15"/>
      <c r="J4027" s="77"/>
      <c r="K4027" s="92"/>
    </row>
    <row r="4028" spans="1:11" ht="12.75" x14ac:dyDescent="0.2">
      <c r="A4028" s="14"/>
      <c r="B4028" s="14"/>
      <c r="C4028" s="14"/>
      <c r="D4028" s="16"/>
      <c r="E4028" s="16"/>
      <c r="F4028" s="14"/>
      <c r="G4028" s="14"/>
      <c r="H4028" s="14"/>
      <c r="I4028" s="15"/>
      <c r="J4028" s="77"/>
      <c r="K4028" s="92"/>
    </row>
    <row r="4029" spans="1:11" ht="12.75" x14ac:dyDescent="0.2">
      <c r="A4029" s="14"/>
      <c r="B4029" s="14"/>
      <c r="C4029" s="14"/>
      <c r="D4029" s="16"/>
      <c r="E4029" s="16"/>
      <c r="F4029" s="14"/>
      <c r="G4029" s="14"/>
      <c r="H4029" s="14"/>
      <c r="I4029" s="15"/>
      <c r="J4029" s="77"/>
      <c r="K4029" s="92"/>
    </row>
    <row r="4030" spans="1:11" ht="12.75" x14ac:dyDescent="0.2">
      <c r="A4030" s="14"/>
      <c r="B4030" s="14"/>
      <c r="C4030" s="14"/>
      <c r="D4030" s="16"/>
      <c r="E4030" s="16"/>
      <c r="F4030" s="14"/>
      <c r="G4030" s="14"/>
      <c r="H4030" s="14"/>
      <c r="I4030" s="15"/>
      <c r="J4030" s="77"/>
      <c r="K4030" s="92"/>
    </row>
    <row r="4031" spans="1:11" ht="12.75" x14ac:dyDescent="0.2">
      <c r="A4031" s="14"/>
      <c r="B4031" s="14"/>
      <c r="C4031" s="14"/>
      <c r="D4031" s="16"/>
      <c r="E4031" s="16"/>
      <c r="F4031" s="14"/>
      <c r="G4031" s="14"/>
      <c r="H4031" s="14"/>
      <c r="I4031" s="15"/>
      <c r="J4031" s="77"/>
      <c r="K4031" s="92"/>
    </row>
    <row r="4032" spans="1:11" ht="12.75" x14ac:dyDescent="0.2">
      <c r="A4032" s="14"/>
      <c r="B4032" s="14"/>
      <c r="C4032" s="14"/>
      <c r="D4032" s="16"/>
      <c r="E4032" s="16"/>
      <c r="F4032" s="14"/>
      <c r="G4032" s="14"/>
      <c r="H4032" s="14"/>
      <c r="I4032" s="15"/>
      <c r="J4032" s="77"/>
      <c r="K4032" s="92"/>
    </row>
    <row r="4033" spans="1:11" ht="12.75" x14ac:dyDescent="0.2">
      <c r="A4033" s="14"/>
      <c r="B4033" s="14"/>
      <c r="C4033" s="14"/>
      <c r="D4033" s="16"/>
      <c r="E4033" s="16"/>
      <c r="F4033" s="14"/>
      <c r="G4033" s="14"/>
      <c r="H4033" s="14"/>
      <c r="I4033" s="15"/>
      <c r="J4033" s="77"/>
      <c r="K4033" s="92"/>
    </row>
    <row r="4034" spans="1:11" ht="12.75" x14ac:dyDescent="0.2">
      <c r="A4034" s="14"/>
      <c r="B4034" s="14"/>
      <c r="C4034" s="14"/>
      <c r="D4034" s="16"/>
      <c r="E4034" s="16"/>
      <c r="F4034" s="14"/>
      <c r="G4034" s="14"/>
      <c r="H4034" s="14"/>
      <c r="I4034" s="15"/>
      <c r="J4034" s="77"/>
      <c r="K4034" s="92"/>
    </row>
    <row r="4035" spans="1:11" ht="12.75" x14ac:dyDescent="0.2">
      <c r="A4035" s="14"/>
      <c r="B4035" s="14"/>
      <c r="C4035" s="14"/>
      <c r="D4035" s="16"/>
      <c r="E4035" s="16"/>
      <c r="F4035" s="14"/>
      <c r="G4035" s="14"/>
      <c r="H4035" s="14"/>
      <c r="I4035" s="15"/>
      <c r="J4035" s="77"/>
      <c r="K4035" s="92"/>
    </row>
    <row r="4036" spans="1:11" ht="12.75" x14ac:dyDescent="0.2">
      <c r="A4036" s="14"/>
      <c r="B4036" s="14"/>
      <c r="C4036" s="14"/>
      <c r="D4036" s="16"/>
      <c r="E4036" s="16"/>
      <c r="F4036" s="14"/>
      <c r="G4036" s="14"/>
      <c r="H4036" s="14"/>
      <c r="I4036" s="15"/>
      <c r="J4036" s="77"/>
      <c r="K4036" s="92"/>
    </row>
    <row r="4037" spans="1:11" ht="12.75" x14ac:dyDescent="0.2">
      <c r="A4037" s="14"/>
      <c r="B4037" s="14"/>
      <c r="C4037" s="14"/>
      <c r="D4037" s="16"/>
      <c r="E4037" s="16"/>
      <c r="F4037" s="14"/>
      <c r="G4037" s="14"/>
      <c r="H4037" s="14"/>
      <c r="I4037" s="15"/>
      <c r="J4037" s="77"/>
      <c r="K4037" s="92"/>
    </row>
    <row r="4038" spans="1:11" ht="12.75" x14ac:dyDescent="0.2">
      <c r="A4038" s="14"/>
      <c r="B4038" s="14"/>
      <c r="C4038" s="14"/>
      <c r="D4038" s="16"/>
      <c r="E4038" s="16"/>
      <c r="F4038" s="14"/>
      <c r="G4038" s="14"/>
      <c r="H4038" s="14"/>
      <c r="I4038" s="15"/>
      <c r="J4038" s="77"/>
      <c r="K4038" s="92"/>
    </row>
    <row r="4039" spans="1:11" ht="12.75" x14ac:dyDescent="0.2">
      <c r="A4039" s="14"/>
      <c r="B4039" s="14"/>
      <c r="C4039" s="14"/>
      <c r="D4039" s="16"/>
      <c r="E4039" s="16"/>
      <c r="F4039" s="14"/>
      <c r="G4039" s="14"/>
      <c r="H4039" s="14"/>
      <c r="I4039" s="15"/>
      <c r="J4039" s="77"/>
      <c r="K4039" s="92"/>
    </row>
    <row r="4040" spans="1:11" ht="12.75" x14ac:dyDescent="0.2">
      <c r="A4040" s="14"/>
      <c r="B4040" s="14"/>
      <c r="C4040" s="14"/>
      <c r="D4040" s="16"/>
      <c r="E4040" s="16"/>
      <c r="F4040" s="14"/>
      <c r="G4040" s="14"/>
      <c r="H4040" s="14"/>
      <c r="I4040" s="15"/>
      <c r="J4040" s="77"/>
      <c r="K4040" s="92"/>
    </row>
    <row r="4041" spans="1:11" ht="12.75" x14ac:dyDescent="0.2">
      <c r="A4041" s="14"/>
      <c r="B4041" s="14"/>
      <c r="C4041" s="14"/>
      <c r="D4041" s="16"/>
      <c r="E4041" s="16"/>
      <c r="F4041" s="14"/>
      <c r="G4041" s="14"/>
      <c r="H4041" s="14"/>
      <c r="I4041" s="15"/>
      <c r="J4041" s="77"/>
      <c r="K4041" s="92"/>
    </row>
    <row r="4042" spans="1:11" ht="12.75" x14ac:dyDescent="0.2">
      <c r="A4042" s="14"/>
      <c r="B4042" s="14"/>
      <c r="C4042" s="14"/>
      <c r="D4042" s="16"/>
      <c r="E4042" s="16"/>
      <c r="F4042" s="14"/>
      <c r="G4042" s="14"/>
      <c r="H4042" s="14"/>
      <c r="I4042" s="15"/>
      <c r="J4042" s="77"/>
      <c r="K4042" s="92"/>
    </row>
    <row r="4043" spans="1:11" ht="12.75" x14ac:dyDescent="0.2">
      <c r="A4043" s="14"/>
      <c r="B4043" s="14"/>
      <c r="C4043" s="14"/>
      <c r="D4043" s="16"/>
      <c r="E4043" s="16"/>
      <c r="F4043" s="14"/>
      <c r="G4043" s="14"/>
      <c r="H4043" s="14"/>
      <c r="I4043" s="15"/>
      <c r="J4043" s="77"/>
      <c r="K4043" s="92"/>
    </row>
    <row r="4044" spans="1:11" ht="12.75" x14ac:dyDescent="0.2">
      <c r="A4044" s="14"/>
      <c r="B4044" s="14"/>
      <c r="C4044" s="14"/>
      <c r="D4044" s="16"/>
      <c r="E4044" s="16"/>
      <c r="F4044" s="14"/>
      <c r="G4044" s="14"/>
      <c r="H4044" s="14"/>
      <c r="I4044" s="15"/>
      <c r="J4044" s="77"/>
      <c r="K4044" s="92"/>
    </row>
    <row r="4045" spans="1:11" ht="12.75" x14ac:dyDescent="0.2">
      <c r="A4045" s="14"/>
      <c r="B4045" s="14"/>
      <c r="C4045" s="14"/>
      <c r="D4045" s="16"/>
      <c r="E4045" s="16"/>
      <c r="F4045" s="14"/>
      <c r="G4045" s="14"/>
      <c r="H4045" s="14"/>
      <c r="I4045" s="15"/>
      <c r="J4045" s="77"/>
      <c r="K4045" s="92"/>
    </row>
    <row r="4046" spans="1:11" ht="12.75" x14ac:dyDescent="0.2">
      <c r="A4046" s="14"/>
      <c r="B4046" s="14"/>
      <c r="C4046" s="14"/>
      <c r="D4046" s="16"/>
      <c r="E4046" s="16"/>
      <c r="F4046" s="14"/>
      <c r="G4046" s="14"/>
      <c r="H4046" s="14"/>
      <c r="I4046" s="15"/>
      <c r="J4046" s="77"/>
      <c r="K4046" s="92"/>
    </row>
    <row r="4047" spans="1:11" ht="12.75" x14ac:dyDescent="0.2">
      <c r="A4047" s="14"/>
      <c r="B4047" s="14"/>
      <c r="C4047" s="14"/>
      <c r="D4047" s="16"/>
      <c r="E4047" s="16"/>
      <c r="F4047" s="14"/>
      <c r="G4047" s="14"/>
      <c r="H4047" s="14"/>
      <c r="I4047" s="15"/>
      <c r="J4047" s="77"/>
      <c r="K4047" s="92"/>
    </row>
    <row r="4048" spans="1:11" ht="12.75" x14ac:dyDescent="0.2">
      <c r="A4048" s="14"/>
      <c r="B4048" s="14"/>
      <c r="C4048" s="14"/>
      <c r="D4048" s="16"/>
      <c r="E4048" s="16"/>
      <c r="F4048" s="14"/>
      <c r="G4048" s="14"/>
      <c r="H4048" s="14"/>
      <c r="I4048" s="15"/>
      <c r="J4048" s="77"/>
      <c r="K4048" s="92"/>
    </row>
    <row r="4049" spans="1:11" ht="12.75" x14ac:dyDescent="0.2">
      <c r="A4049" s="14"/>
      <c r="B4049" s="14"/>
      <c r="C4049" s="14"/>
      <c r="D4049" s="16"/>
      <c r="E4049" s="16"/>
      <c r="F4049" s="14"/>
      <c r="G4049" s="14"/>
      <c r="H4049" s="14"/>
      <c r="I4049" s="15"/>
      <c r="J4049" s="77"/>
      <c r="K4049" s="92"/>
    </row>
    <row r="4050" spans="1:11" ht="12.75" x14ac:dyDescent="0.2">
      <c r="A4050" s="14"/>
      <c r="B4050" s="14"/>
      <c r="C4050" s="14"/>
      <c r="D4050" s="16"/>
      <c r="E4050" s="16"/>
      <c r="F4050" s="14"/>
      <c r="G4050" s="14"/>
      <c r="H4050" s="14"/>
      <c r="I4050" s="15"/>
      <c r="J4050" s="77"/>
      <c r="K4050" s="92"/>
    </row>
    <row r="4051" spans="1:11" ht="12.75" x14ac:dyDescent="0.2">
      <c r="A4051" s="14"/>
      <c r="B4051" s="14"/>
      <c r="C4051" s="14"/>
      <c r="D4051" s="16"/>
      <c r="E4051" s="16"/>
      <c r="F4051" s="14"/>
      <c r="G4051" s="14"/>
      <c r="H4051" s="14"/>
      <c r="I4051" s="15"/>
      <c r="J4051" s="77"/>
      <c r="K4051" s="92"/>
    </row>
    <row r="4052" spans="1:11" ht="12.75" x14ac:dyDescent="0.2">
      <c r="A4052" s="14"/>
      <c r="B4052" s="14"/>
      <c r="C4052" s="14"/>
      <c r="D4052" s="16"/>
      <c r="E4052" s="16"/>
      <c r="F4052" s="14"/>
      <c r="G4052" s="14"/>
      <c r="H4052" s="14"/>
      <c r="I4052" s="15"/>
      <c r="J4052" s="77"/>
      <c r="K4052" s="92"/>
    </row>
    <row r="4053" spans="1:11" ht="12.75" x14ac:dyDescent="0.2">
      <c r="A4053" s="14"/>
      <c r="B4053" s="14"/>
      <c r="C4053" s="14"/>
      <c r="D4053" s="16"/>
      <c r="E4053" s="16"/>
      <c r="F4053" s="14"/>
      <c r="G4053" s="14"/>
      <c r="H4053" s="14"/>
      <c r="I4053" s="15"/>
      <c r="J4053" s="77"/>
      <c r="K4053" s="92"/>
    </row>
    <row r="4054" spans="1:11" ht="12.75" x14ac:dyDescent="0.2">
      <c r="A4054" s="14"/>
      <c r="B4054" s="14"/>
      <c r="C4054" s="14"/>
      <c r="D4054" s="16"/>
      <c r="E4054" s="16"/>
      <c r="F4054" s="14"/>
      <c r="G4054" s="14"/>
      <c r="H4054" s="14"/>
      <c r="I4054" s="15"/>
      <c r="J4054" s="77"/>
      <c r="K4054" s="92"/>
    </row>
    <row r="4055" spans="1:11" ht="12.75" x14ac:dyDescent="0.2">
      <c r="A4055" s="14"/>
      <c r="B4055" s="14"/>
      <c r="C4055" s="14"/>
      <c r="D4055" s="16"/>
      <c r="E4055" s="16"/>
      <c r="F4055" s="14"/>
      <c r="G4055" s="14"/>
      <c r="H4055" s="14"/>
      <c r="I4055" s="15"/>
      <c r="J4055" s="77"/>
      <c r="K4055" s="92"/>
    </row>
    <row r="4056" spans="1:11" ht="12.75" x14ac:dyDescent="0.2">
      <c r="A4056" s="14"/>
      <c r="B4056" s="14"/>
      <c r="C4056" s="14"/>
      <c r="D4056" s="16"/>
      <c r="E4056" s="16"/>
      <c r="F4056" s="14"/>
      <c r="G4056" s="14"/>
      <c r="H4056" s="14"/>
      <c r="I4056" s="15"/>
      <c r="J4056" s="77"/>
      <c r="K4056" s="92"/>
    </row>
    <row r="4057" spans="1:11" ht="12.75" x14ac:dyDescent="0.2">
      <c r="A4057" s="14"/>
      <c r="B4057" s="14"/>
      <c r="C4057" s="14"/>
      <c r="D4057" s="16"/>
      <c r="E4057" s="16"/>
      <c r="F4057" s="14"/>
      <c r="G4057" s="14"/>
      <c r="H4057" s="14"/>
      <c r="I4057" s="15"/>
      <c r="J4057" s="77"/>
      <c r="K4057" s="92"/>
    </row>
    <row r="4058" spans="1:11" ht="12.75" x14ac:dyDescent="0.2">
      <c r="A4058" s="14"/>
      <c r="B4058" s="14"/>
      <c r="C4058" s="14"/>
      <c r="D4058" s="16"/>
      <c r="E4058" s="16"/>
      <c r="F4058" s="14"/>
      <c r="G4058" s="14"/>
      <c r="H4058" s="14"/>
      <c r="I4058" s="15"/>
      <c r="J4058" s="77"/>
      <c r="K4058" s="92"/>
    </row>
    <row r="4059" spans="1:11" ht="12.75" x14ac:dyDescent="0.2">
      <c r="A4059" s="14"/>
      <c r="B4059" s="14"/>
      <c r="C4059" s="14"/>
      <c r="D4059" s="16"/>
      <c r="E4059" s="16"/>
      <c r="F4059" s="14"/>
      <c r="G4059" s="14"/>
      <c r="H4059" s="14"/>
      <c r="I4059" s="15"/>
      <c r="J4059" s="77"/>
      <c r="K4059" s="92"/>
    </row>
    <row r="4060" spans="1:11" ht="12.75" x14ac:dyDescent="0.2">
      <c r="A4060" s="14"/>
      <c r="B4060" s="14"/>
      <c r="C4060" s="14"/>
      <c r="D4060" s="16"/>
      <c r="E4060" s="16"/>
      <c r="F4060" s="14"/>
      <c r="G4060" s="14"/>
      <c r="H4060" s="14"/>
      <c r="I4060" s="15"/>
      <c r="J4060" s="77"/>
      <c r="K4060" s="92"/>
    </row>
    <row r="4061" spans="1:11" ht="12.75" x14ac:dyDescent="0.2">
      <c r="A4061" s="14"/>
      <c r="B4061" s="14"/>
      <c r="C4061" s="14"/>
      <c r="D4061" s="16"/>
      <c r="E4061" s="16"/>
      <c r="F4061" s="14"/>
      <c r="G4061" s="14"/>
      <c r="H4061" s="14"/>
      <c r="I4061" s="15"/>
      <c r="J4061" s="77"/>
      <c r="K4061" s="92"/>
    </row>
    <row r="4062" spans="1:11" ht="12.75" x14ac:dyDescent="0.2">
      <c r="A4062" s="14"/>
      <c r="B4062" s="14"/>
      <c r="C4062" s="14"/>
      <c r="D4062" s="16"/>
      <c r="E4062" s="16"/>
      <c r="F4062" s="14"/>
      <c r="G4062" s="14"/>
      <c r="H4062" s="14"/>
      <c r="I4062" s="15"/>
      <c r="J4062" s="77"/>
      <c r="K4062" s="92"/>
    </row>
    <row r="4063" spans="1:11" ht="12.75" x14ac:dyDescent="0.2">
      <c r="A4063" s="14"/>
      <c r="B4063" s="14"/>
      <c r="C4063" s="14"/>
      <c r="D4063" s="16"/>
      <c r="E4063" s="16"/>
      <c r="F4063" s="14"/>
      <c r="G4063" s="14"/>
      <c r="H4063" s="14"/>
      <c r="I4063" s="15"/>
      <c r="J4063" s="77"/>
      <c r="K4063" s="92"/>
    </row>
    <row r="4064" spans="1:11" ht="12.75" x14ac:dyDescent="0.2">
      <c r="A4064" s="14"/>
      <c r="B4064" s="14"/>
      <c r="C4064" s="14"/>
      <c r="D4064" s="16"/>
      <c r="E4064" s="16"/>
      <c r="F4064" s="14"/>
      <c r="G4064" s="14"/>
      <c r="H4064" s="14"/>
      <c r="I4064" s="15"/>
      <c r="J4064" s="77"/>
      <c r="K4064" s="92"/>
    </row>
    <row r="4065" spans="1:11" ht="12.75" x14ac:dyDescent="0.2">
      <c r="A4065" s="14"/>
      <c r="B4065" s="14"/>
      <c r="C4065" s="14"/>
      <c r="D4065" s="16"/>
      <c r="E4065" s="16"/>
      <c r="F4065" s="14"/>
      <c r="G4065" s="14"/>
      <c r="H4065" s="14"/>
      <c r="I4065" s="15"/>
      <c r="J4065" s="77"/>
      <c r="K4065" s="92"/>
    </row>
    <row r="4066" spans="1:11" ht="12.75" x14ac:dyDescent="0.2">
      <c r="A4066" s="14"/>
      <c r="B4066" s="14"/>
      <c r="C4066" s="14"/>
      <c r="D4066" s="16"/>
      <c r="E4066" s="16"/>
      <c r="F4066" s="14"/>
      <c r="G4066" s="14"/>
      <c r="H4066" s="14"/>
      <c r="I4066" s="15"/>
      <c r="J4066" s="77"/>
      <c r="K4066" s="92"/>
    </row>
    <row r="4067" spans="1:11" ht="12.75" x14ac:dyDescent="0.2">
      <c r="A4067" s="14"/>
      <c r="B4067" s="14"/>
      <c r="C4067" s="14"/>
      <c r="D4067" s="16"/>
      <c r="E4067" s="16"/>
      <c r="F4067" s="14"/>
      <c r="G4067" s="14"/>
      <c r="H4067" s="14"/>
      <c r="I4067" s="15"/>
      <c r="J4067" s="77"/>
      <c r="K4067" s="92"/>
    </row>
    <row r="4068" spans="1:11" ht="12.75" x14ac:dyDescent="0.2">
      <c r="A4068" s="14"/>
      <c r="B4068" s="14"/>
      <c r="C4068" s="14"/>
      <c r="D4068" s="16"/>
      <c r="E4068" s="16"/>
      <c r="F4068" s="14"/>
      <c r="G4068" s="14"/>
      <c r="H4068" s="14"/>
      <c r="I4068" s="15"/>
      <c r="J4068" s="77"/>
      <c r="K4068" s="92"/>
    </row>
    <row r="4069" spans="1:11" ht="12.75" x14ac:dyDescent="0.2">
      <c r="A4069" s="14"/>
      <c r="B4069" s="14"/>
      <c r="C4069" s="14"/>
      <c r="D4069" s="16"/>
      <c r="E4069" s="16"/>
      <c r="F4069" s="14"/>
      <c r="G4069" s="14"/>
      <c r="H4069" s="14"/>
      <c r="I4069" s="15"/>
      <c r="J4069" s="77"/>
      <c r="K4069" s="92"/>
    </row>
    <row r="4070" spans="1:11" ht="12.75" x14ac:dyDescent="0.2">
      <c r="A4070" s="14"/>
      <c r="B4070" s="14"/>
      <c r="C4070" s="14"/>
      <c r="D4070" s="16"/>
      <c r="E4070" s="16"/>
      <c r="F4070" s="14"/>
      <c r="G4070" s="14"/>
      <c r="H4070" s="14"/>
      <c r="I4070" s="15"/>
      <c r="J4070" s="77"/>
      <c r="K4070" s="92"/>
    </row>
    <row r="4071" spans="1:11" ht="12.75" x14ac:dyDescent="0.2">
      <c r="A4071" s="14"/>
      <c r="B4071" s="14"/>
      <c r="C4071" s="14"/>
      <c r="D4071" s="16"/>
      <c r="E4071" s="16"/>
      <c r="F4071" s="14"/>
      <c r="G4071" s="14"/>
      <c r="H4071" s="14"/>
      <c r="I4071" s="15"/>
      <c r="J4071" s="77"/>
      <c r="K4071" s="92"/>
    </row>
    <row r="4072" spans="1:11" ht="12.75" x14ac:dyDescent="0.2">
      <c r="A4072" s="14"/>
      <c r="B4072" s="14"/>
      <c r="C4072" s="14"/>
      <c r="D4072" s="16"/>
      <c r="E4072" s="16"/>
      <c r="F4072" s="14"/>
      <c r="G4072" s="14"/>
      <c r="H4072" s="14"/>
      <c r="I4072" s="15"/>
      <c r="J4072" s="77"/>
      <c r="K4072" s="92"/>
    </row>
    <row r="4073" spans="1:11" ht="12.75" x14ac:dyDescent="0.2">
      <c r="A4073" s="14"/>
      <c r="B4073" s="14"/>
      <c r="C4073" s="14"/>
      <c r="D4073" s="16"/>
      <c r="E4073" s="16"/>
      <c r="F4073" s="14"/>
      <c r="G4073" s="14"/>
      <c r="H4073" s="14"/>
      <c r="I4073" s="15"/>
      <c r="J4073" s="77"/>
      <c r="K4073" s="92"/>
    </row>
    <row r="4074" spans="1:11" ht="12.75" x14ac:dyDescent="0.2">
      <c r="A4074" s="14"/>
      <c r="B4074" s="14"/>
      <c r="C4074" s="14"/>
      <c r="D4074" s="16"/>
      <c r="E4074" s="16"/>
      <c r="F4074" s="14"/>
      <c r="G4074" s="14"/>
      <c r="H4074" s="14"/>
      <c r="I4074" s="15"/>
      <c r="J4074" s="77"/>
      <c r="K4074" s="92"/>
    </row>
    <row r="4075" spans="1:11" ht="12.75" x14ac:dyDescent="0.2">
      <c r="A4075" s="14"/>
      <c r="B4075" s="14"/>
      <c r="C4075" s="14"/>
      <c r="D4075" s="16"/>
      <c r="E4075" s="16"/>
      <c r="F4075" s="14"/>
      <c r="G4075" s="14"/>
      <c r="H4075" s="14"/>
      <c r="I4075" s="15"/>
      <c r="J4075" s="77"/>
      <c r="K4075" s="92"/>
    </row>
    <row r="4076" spans="1:11" ht="12.75" x14ac:dyDescent="0.2">
      <c r="A4076" s="14"/>
      <c r="B4076" s="14"/>
      <c r="C4076" s="14"/>
      <c r="D4076" s="16"/>
      <c r="E4076" s="16"/>
      <c r="F4076" s="14"/>
      <c r="G4076" s="14"/>
      <c r="H4076" s="14"/>
      <c r="I4076" s="15"/>
      <c r="J4076" s="77"/>
      <c r="K4076" s="92"/>
    </row>
    <row r="4077" spans="1:11" ht="12.75" x14ac:dyDescent="0.2">
      <c r="A4077" s="14"/>
      <c r="B4077" s="14"/>
      <c r="C4077" s="14"/>
      <c r="D4077" s="16"/>
      <c r="E4077" s="16"/>
      <c r="F4077" s="14"/>
      <c r="G4077" s="14"/>
      <c r="H4077" s="14"/>
      <c r="I4077" s="15"/>
      <c r="J4077" s="77"/>
      <c r="K4077" s="92"/>
    </row>
    <row r="4078" spans="1:11" ht="12.75" x14ac:dyDescent="0.2">
      <c r="A4078" s="14"/>
      <c r="B4078" s="14"/>
      <c r="C4078" s="14"/>
      <c r="D4078" s="16"/>
      <c r="E4078" s="16"/>
      <c r="F4078" s="14"/>
      <c r="G4078" s="14"/>
      <c r="H4078" s="14"/>
      <c r="I4078" s="15"/>
      <c r="J4078" s="77"/>
      <c r="K4078" s="92"/>
    </row>
    <row r="4079" spans="1:11" ht="12.75" x14ac:dyDescent="0.2">
      <c r="A4079" s="14"/>
      <c r="B4079" s="14"/>
      <c r="C4079" s="14"/>
      <c r="D4079" s="16"/>
      <c r="E4079" s="16"/>
      <c r="F4079" s="14"/>
      <c r="G4079" s="14"/>
      <c r="H4079" s="14"/>
      <c r="I4079" s="15"/>
      <c r="J4079" s="77"/>
      <c r="K4079" s="92"/>
    </row>
    <row r="4080" spans="1:11" ht="12.75" x14ac:dyDescent="0.2">
      <c r="A4080" s="14"/>
      <c r="B4080" s="14"/>
      <c r="C4080" s="14"/>
      <c r="D4080" s="16"/>
      <c r="E4080" s="16"/>
      <c r="F4080" s="14"/>
      <c r="G4080" s="14"/>
      <c r="H4080" s="14"/>
      <c r="I4080" s="15"/>
      <c r="J4080" s="77"/>
      <c r="K4080" s="92"/>
    </row>
    <row r="4081" spans="1:11" ht="12.75" x14ac:dyDescent="0.2">
      <c r="A4081" s="14"/>
      <c r="B4081" s="14"/>
      <c r="C4081" s="14"/>
      <c r="D4081" s="16"/>
      <c r="E4081" s="16"/>
      <c r="F4081" s="14"/>
      <c r="G4081" s="14"/>
      <c r="H4081" s="14"/>
      <c r="I4081" s="15"/>
      <c r="J4081" s="77"/>
      <c r="K4081" s="92"/>
    </row>
    <row r="4082" spans="1:11" ht="12.75" x14ac:dyDescent="0.2">
      <c r="A4082" s="14"/>
      <c r="B4082" s="14"/>
      <c r="C4082" s="14"/>
      <c r="D4082" s="16"/>
      <c r="E4082" s="16"/>
      <c r="F4082" s="14"/>
      <c r="G4082" s="14"/>
      <c r="H4082" s="14"/>
      <c r="I4082" s="15"/>
      <c r="J4082" s="77"/>
      <c r="K4082" s="92"/>
    </row>
    <row r="4083" spans="1:11" ht="12.75" x14ac:dyDescent="0.2">
      <c r="A4083" s="14"/>
      <c r="B4083" s="14"/>
      <c r="C4083" s="14"/>
      <c r="D4083" s="16"/>
      <c r="E4083" s="16"/>
      <c r="F4083" s="14"/>
      <c r="G4083" s="14"/>
      <c r="H4083" s="14"/>
      <c r="I4083" s="15"/>
      <c r="J4083" s="77"/>
      <c r="K4083" s="92"/>
    </row>
    <row r="4084" spans="1:11" ht="12.75" x14ac:dyDescent="0.2">
      <c r="A4084" s="14"/>
      <c r="B4084" s="14"/>
      <c r="C4084" s="14"/>
      <c r="D4084" s="16"/>
      <c r="E4084" s="16"/>
      <c r="F4084" s="14"/>
      <c r="G4084" s="14"/>
      <c r="H4084" s="14"/>
      <c r="I4084" s="15"/>
      <c r="J4084" s="77"/>
      <c r="K4084" s="92"/>
    </row>
    <row r="4085" spans="1:11" ht="12.75" x14ac:dyDescent="0.2">
      <c r="A4085" s="14"/>
      <c r="B4085" s="14"/>
      <c r="C4085" s="14"/>
      <c r="D4085" s="16"/>
      <c r="E4085" s="16"/>
      <c r="F4085" s="14"/>
      <c r="G4085" s="14"/>
      <c r="H4085" s="14"/>
      <c r="I4085" s="15"/>
      <c r="J4085" s="77"/>
      <c r="K4085" s="92"/>
    </row>
    <row r="4086" spans="1:11" ht="12.75" x14ac:dyDescent="0.2">
      <c r="A4086" s="14"/>
      <c r="B4086" s="14"/>
      <c r="C4086" s="14"/>
      <c r="D4086" s="16"/>
      <c r="E4086" s="16"/>
      <c r="F4086" s="14"/>
      <c r="G4086" s="14"/>
      <c r="H4086" s="14"/>
      <c r="I4086" s="15"/>
      <c r="J4086" s="77"/>
      <c r="K4086" s="92"/>
    </row>
    <row r="4087" spans="1:11" ht="12.75" x14ac:dyDescent="0.2">
      <c r="A4087" s="14"/>
      <c r="B4087" s="14"/>
      <c r="C4087" s="14"/>
      <c r="D4087" s="16"/>
      <c r="E4087" s="16"/>
      <c r="F4087" s="14"/>
      <c r="G4087" s="14"/>
      <c r="H4087" s="14"/>
      <c r="I4087" s="15"/>
      <c r="J4087" s="77"/>
      <c r="K4087" s="92"/>
    </row>
    <row r="4088" spans="1:11" ht="12.75" x14ac:dyDescent="0.2">
      <c r="A4088" s="14"/>
      <c r="B4088" s="14"/>
      <c r="C4088" s="14"/>
      <c r="D4088" s="16"/>
      <c r="E4088" s="16"/>
      <c r="F4088" s="14"/>
      <c r="G4088" s="14"/>
      <c r="H4088" s="14"/>
      <c r="I4088" s="15"/>
      <c r="J4088" s="77"/>
      <c r="K4088" s="92"/>
    </row>
    <row r="4089" spans="1:11" ht="12.75" x14ac:dyDescent="0.2">
      <c r="A4089" s="14"/>
      <c r="B4089" s="14"/>
      <c r="C4089" s="14"/>
      <c r="D4089" s="16"/>
      <c r="E4089" s="16"/>
      <c r="F4089" s="14"/>
      <c r="G4089" s="14"/>
      <c r="H4089" s="14"/>
      <c r="I4089" s="15"/>
      <c r="J4089" s="77"/>
      <c r="K4089" s="92"/>
    </row>
    <row r="4090" spans="1:11" ht="12.75" x14ac:dyDescent="0.2">
      <c r="A4090" s="14"/>
      <c r="B4090" s="14"/>
      <c r="C4090" s="14"/>
      <c r="D4090" s="16"/>
      <c r="E4090" s="16"/>
      <c r="F4090" s="14"/>
      <c r="G4090" s="14"/>
      <c r="H4090" s="14"/>
      <c r="I4090" s="15"/>
      <c r="J4090" s="77"/>
      <c r="K4090" s="92"/>
    </row>
    <row r="4091" spans="1:11" ht="12.75" x14ac:dyDescent="0.2">
      <c r="A4091" s="14"/>
      <c r="B4091" s="14"/>
      <c r="C4091" s="14"/>
      <c r="D4091" s="16"/>
      <c r="E4091" s="16"/>
      <c r="F4091" s="14"/>
      <c r="G4091" s="14"/>
      <c r="H4091" s="14"/>
      <c r="I4091" s="15"/>
      <c r="J4091" s="77"/>
      <c r="K4091" s="92"/>
    </row>
    <row r="4092" spans="1:11" ht="12.75" x14ac:dyDescent="0.2">
      <c r="A4092" s="14"/>
      <c r="B4092" s="14"/>
      <c r="C4092" s="14"/>
      <c r="D4092" s="16"/>
      <c r="E4092" s="16"/>
      <c r="F4092" s="14"/>
      <c r="G4092" s="14"/>
      <c r="H4092" s="14"/>
      <c r="I4092" s="15"/>
      <c r="J4092" s="77"/>
      <c r="K4092" s="92"/>
    </row>
    <row r="4093" spans="1:11" ht="12.75" x14ac:dyDescent="0.2">
      <c r="A4093" s="14"/>
      <c r="B4093" s="14"/>
      <c r="C4093" s="14"/>
      <c r="D4093" s="16"/>
      <c r="E4093" s="16"/>
      <c r="F4093" s="14"/>
      <c r="G4093" s="14"/>
      <c r="H4093" s="14"/>
      <c r="I4093" s="15"/>
      <c r="J4093" s="77"/>
      <c r="K4093" s="92"/>
    </row>
    <row r="4094" spans="1:11" ht="12.75" x14ac:dyDescent="0.2">
      <c r="A4094" s="14"/>
      <c r="B4094" s="14"/>
      <c r="C4094" s="14"/>
      <c r="D4094" s="16"/>
      <c r="E4094" s="16"/>
      <c r="F4094" s="14"/>
      <c r="G4094" s="14"/>
      <c r="H4094" s="14"/>
      <c r="I4094" s="15"/>
      <c r="J4094" s="77"/>
      <c r="K4094" s="92"/>
    </row>
    <row r="4095" spans="1:11" ht="12.75" x14ac:dyDescent="0.2">
      <c r="A4095" s="14"/>
      <c r="B4095" s="14"/>
      <c r="C4095" s="14"/>
      <c r="D4095" s="16"/>
      <c r="E4095" s="16"/>
      <c r="F4095" s="14"/>
      <c r="G4095" s="14"/>
      <c r="H4095" s="14"/>
      <c r="I4095" s="15"/>
      <c r="J4095" s="77"/>
      <c r="K4095" s="92"/>
    </row>
    <row r="4096" spans="1:11" ht="12.75" x14ac:dyDescent="0.2">
      <c r="A4096" s="14"/>
      <c r="B4096" s="14"/>
      <c r="C4096" s="14"/>
      <c r="D4096" s="16"/>
      <c r="E4096" s="16"/>
      <c r="F4096" s="14"/>
      <c r="G4096" s="14"/>
      <c r="H4096" s="14"/>
      <c r="I4096" s="15"/>
      <c r="J4096" s="77"/>
      <c r="K4096" s="92"/>
    </row>
    <row r="4097" spans="1:11" ht="12.75" x14ac:dyDescent="0.2">
      <c r="A4097" s="14"/>
      <c r="B4097" s="14"/>
      <c r="C4097" s="14"/>
      <c r="D4097" s="16"/>
      <c r="E4097" s="16"/>
      <c r="F4097" s="14"/>
      <c r="G4097" s="14"/>
      <c r="H4097" s="14"/>
      <c r="I4097" s="15"/>
      <c r="J4097" s="77"/>
      <c r="K4097" s="92"/>
    </row>
    <row r="4098" spans="1:11" ht="12.75" x14ac:dyDescent="0.2">
      <c r="A4098" s="14"/>
      <c r="B4098" s="14"/>
      <c r="C4098" s="14"/>
      <c r="D4098" s="16"/>
      <c r="E4098" s="16"/>
      <c r="F4098" s="14"/>
      <c r="G4098" s="14"/>
      <c r="H4098" s="14"/>
      <c r="I4098" s="15"/>
      <c r="J4098" s="77"/>
      <c r="K4098" s="92"/>
    </row>
    <row r="4099" spans="1:11" ht="12.75" x14ac:dyDescent="0.2">
      <c r="A4099" s="14"/>
      <c r="B4099" s="14"/>
      <c r="C4099" s="14"/>
      <c r="D4099" s="16"/>
      <c r="E4099" s="16"/>
      <c r="F4099" s="14"/>
      <c r="G4099" s="14"/>
      <c r="H4099" s="14"/>
      <c r="I4099" s="15"/>
      <c r="J4099" s="77"/>
      <c r="K4099" s="92"/>
    </row>
    <row r="4100" spans="1:11" ht="12.75" x14ac:dyDescent="0.2">
      <c r="A4100" s="14"/>
      <c r="B4100" s="14"/>
      <c r="C4100" s="14"/>
      <c r="D4100" s="16"/>
      <c r="E4100" s="16"/>
      <c r="F4100" s="14"/>
      <c r="G4100" s="14"/>
      <c r="H4100" s="14"/>
      <c r="I4100" s="15"/>
      <c r="J4100" s="77"/>
      <c r="K4100" s="92"/>
    </row>
    <row r="4101" spans="1:11" ht="12.75" x14ac:dyDescent="0.2">
      <c r="A4101" s="14"/>
      <c r="B4101" s="14"/>
      <c r="C4101" s="14"/>
      <c r="D4101" s="16"/>
      <c r="E4101" s="16"/>
      <c r="F4101" s="14"/>
      <c r="G4101" s="14"/>
      <c r="H4101" s="14"/>
      <c r="I4101" s="15"/>
      <c r="J4101" s="77"/>
      <c r="K4101" s="92"/>
    </row>
    <row r="4102" spans="1:11" ht="12.75" x14ac:dyDescent="0.2">
      <c r="A4102" s="14"/>
      <c r="B4102" s="14"/>
      <c r="C4102" s="14"/>
      <c r="D4102" s="16"/>
      <c r="E4102" s="16"/>
      <c r="F4102" s="14"/>
      <c r="G4102" s="14"/>
      <c r="H4102" s="14"/>
      <c r="I4102" s="15"/>
      <c r="J4102" s="77"/>
      <c r="K4102" s="92"/>
    </row>
    <row r="4103" spans="1:11" ht="12.75" x14ac:dyDescent="0.2">
      <c r="A4103" s="14"/>
      <c r="B4103" s="14"/>
      <c r="C4103" s="14"/>
      <c r="D4103" s="16"/>
      <c r="E4103" s="16"/>
      <c r="F4103" s="14"/>
      <c r="G4103" s="14"/>
      <c r="H4103" s="14"/>
      <c r="I4103" s="15"/>
      <c r="J4103" s="77"/>
      <c r="K4103" s="92"/>
    </row>
    <row r="4104" spans="1:11" ht="12.75" x14ac:dyDescent="0.2">
      <c r="A4104" s="14"/>
      <c r="B4104" s="14"/>
      <c r="C4104" s="14"/>
      <c r="D4104" s="16"/>
      <c r="E4104" s="16"/>
      <c r="F4104" s="14"/>
      <c r="G4104" s="14"/>
      <c r="H4104" s="14"/>
      <c r="I4104" s="15"/>
      <c r="J4104" s="77"/>
      <c r="K4104" s="92"/>
    </row>
    <row r="4105" spans="1:11" ht="12.75" x14ac:dyDescent="0.2">
      <c r="A4105" s="14"/>
      <c r="B4105" s="14"/>
      <c r="C4105" s="14"/>
      <c r="D4105" s="16"/>
      <c r="E4105" s="16"/>
      <c r="F4105" s="14"/>
      <c r="G4105" s="14"/>
      <c r="H4105" s="14"/>
      <c r="I4105" s="15"/>
      <c r="J4105" s="77"/>
      <c r="K4105" s="92"/>
    </row>
    <row r="4106" spans="1:11" ht="12.75" x14ac:dyDescent="0.2">
      <c r="A4106" s="14"/>
      <c r="B4106" s="14"/>
      <c r="C4106" s="14"/>
      <c r="D4106" s="16"/>
      <c r="E4106" s="16"/>
      <c r="F4106" s="14"/>
      <c r="G4106" s="14"/>
      <c r="H4106" s="14"/>
      <c r="I4106" s="15"/>
      <c r="J4106" s="77"/>
      <c r="K4106" s="92"/>
    </row>
    <row r="4107" spans="1:11" ht="12.75" x14ac:dyDescent="0.2">
      <c r="A4107" s="14"/>
      <c r="B4107" s="14"/>
      <c r="C4107" s="14"/>
      <c r="D4107" s="16"/>
      <c r="E4107" s="16"/>
      <c r="F4107" s="14"/>
      <c r="G4107" s="14"/>
      <c r="H4107" s="14"/>
      <c r="I4107" s="15"/>
      <c r="J4107" s="77"/>
      <c r="K4107" s="92"/>
    </row>
    <row r="4108" spans="1:11" ht="12.75" x14ac:dyDescent="0.2">
      <c r="A4108" s="14"/>
      <c r="B4108" s="14"/>
      <c r="C4108" s="14"/>
      <c r="D4108" s="16"/>
      <c r="E4108" s="16"/>
      <c r="F4108" s="14"/>
      <c r="G4108" s="14"/>
      <c r="H4108" s="14"/>
      <c r="I4108" s="15"/>
      <c r="J4108" s="77"/>
      <c r="K4108" s="92"/>
    </row>
    <row r="4109" spans="1:11" ht="12.75" x14ac:dyDescent="0.2">
      <c r="A4109" s="14"/>
      <c r="B4109" s="14"/>
      <c r="C4109" s="14"/>
      <c r="D4109" s="16"/>
      <c r="E4109" s="16"/>
      <c r="F4109" s="14"/>
      <c r="G4109" s="14"/>
      <c r="H4109" s="14"/>
      <c r="I4109" s="15"/>
      <c r="J4109" s="77"/>
      <c r="K4109" s="92"/>
    </row>
    <row r="4110" spans="1:11" ht="12.75" x14ac:dyDescent="0.2">
      <c r="A4110" s="14"/>
      <c r="B4110" s="14"/>
      <c r="C4110" s="14"/>
      <c r="D4110" s="16"/>
      <c r="E4110" s="16"/>
      <c r="F4110" s="14"/>
      <c r="G4110" s="14"/>
      <c r="H4110" s="14"/>
      <c r="I4110" s="15"/>
      <c r="J4110" s="77"/>
      <c r="K4110" s="92"/>
    </row>
    <row r="4111" spans="1:11" ht="12.75" x14ac:dyDescent="0.2">
      <c r="A4111" s="14"/>
      <c r="B4111" s="14"/>
      <c r="C4111" s="14"/>
      <c r="D4111" s="16"/>
      <c r="E4111" s="16"/>
      <c r="F4111" s="14"/>
      <c r="G4111" s="14"/>
      <c r="H4111" s="14"/>
      <c r="I4111" s="15"/>
      <c r="J4111" s="77"/>
      <c r="K4111" s="92"/>
    </row>
    <row r="4112" spans="1:11" ht="12.75" x14ac:dyDescent="0.2">
      <c r="A4112" s="14"/>
      <c r="B4112" s="14"/>
      <c r="C4112" s="14"/>
      <c r="D4112" s="16"/>
      <c r="E4112" s="16"/>
      <c r="F4112" s="14"/>
      <c r="G4112" s="14"/>
      <c r="H4112" s="14"/>
      <c r="I4112" s="15"/>
      <c r="J4112" s="77"/>
      <c r="K4112" s="92"/>
    </row>
    <row r="4113" spans="1:11" ht="12.75" x14ac:dyDescent="0.2">
      <c r="A4113" s="14"/>
      <c r="B4113" s="14"/>
      <c r="C4113" s="14"/>
      <c r="D4113" s="16"/>
      <c r="E4113" s="16"/>
      <c r="F4113" s="14"/>
      <c r="G4113" s="14"/>
      <c r="H4113" s="14"/>
      <c r="I4113" s="15"/>
      <c r="J4113" s="77"/>
      <c r="K4113" s="92"/>
    </row>
    <row r="4114" spans="1:11" ht="12.75" x14ac:dyDescent="0.2">
      <c r="A4114" s="14"/>
      <c r="B4114" s="14"/>
      <c r="C4114" s="14"/>
      <c r="D4114" s="16"/>
      <c r="E4114" s="16"/>
      <c r="F4114" s="14"/>
      <c r="G4114" s="14"/>
      <c r="H4114" s="14"/>
      <c r="I4114" s="15"/>
      <c r="J4114" s="77"/>
      <c r="K4114" s="92"/>
    </row>
    <row r="4115" spans="1:11" ht="12.75" x14ac:dyDescent="0.2">
      <c r="A4115" s="14"/>
      <c r="B4115" s="14"/>
      <c r="C4115" s="14"/>
      <c r="D4115" s="16"/>
      <c r="E4115" s="16"/>
      <c r="F4115" s="14"/>
      <c r="G4115" s="14"/>
      <c r="H4115" s="14"/>
      <c r="I4115" s="15"/>
      <c r="J4115" s="77"/>
      <c r="K4115" s="92"/>
    </row>
    <row r="4116" spans="1:11" ht="12.75" x14ac:dyDescent="0.2">
      <c r="A4116" s="14"/>
      <c r="B4116" s="14"/>
      <c r="C4116" s="14"/>
      <c r="D4116" s="16"/>
      <c r="E4116" s="16"/>
      <c r="F4116" s="14"/>
      <c r="G4116" s="14"/>
      <c r="H4116" s="14"/>
      <c r="I4116" s="15"/>
      <c r="J4116" s="77"/>
      <c r="K4116" s="92"/>
    </row>
    <row r="4117" spans="1:11" ht="12.75" x14ac:dyDescent="0.2">
      <c r="A4117" s="14"/>
      <c r="B4117" s="14"/>
      <c r="C4117" s="14"/>
      <c r="D4117" s="16"/>
      <c r="E4117" s="16"/>
      <c r="F4117" s="14"/>
      <c r="G4117" s="14"/>
      <c r="H4117" s="14"/>
      <c r="I4117" s="15"/>
      <c r="J4117" s="77"/>
      <c r="K4117" s="92"/>
    </row>
    <row r="4118" spans="1:11" ht="12.75" x14ac:dyDescent="0.2">
      <c r="A4118" s="14"/>
      <c r="B4118" s="14"/>
      <c r="C4118" s="14"/>
      <c r="D4118" s="16"/>
      <c r="E4118" s="16"/>
      <c r="F4118" s="14"/>
      <c r="G4118" s="14"/>
      <c r="H4118" s="14"/>
      <c r="I4118" s="15"/>
      <c r="J4118" s="77"/>
      <c r="K4118" s="92"/>
    </row>
    <row r="4119" spans="1:11" ht="12.75" x14ac:dyDescent="0.2">
      <c r="A4119" s="14"/>
      <c r="B4119" s="14"/>
      <c r="C4119" s="14"/>
      <c r="D4119" s="16"/>
      <c r="E4119" s="16"/>
      <c r="F4119" s="14"/>
      <c r="G4119" s="14"/>
      <c r="H4119" s="14"/>
      <c r="I4119" s="15"/>
      <c r="J4119" s="77"/>
      <c r="K4119" s="92"/>
    </row>
    <row r="4120" spans="1:11" ht="12.75" x14ac:dyDescent="0.2">
      <c r="A4120" s="14"/>
      <c r="B4120" s="14"/>
      <c r="C4120" s="14"/>
      <c r="D4120" s="16"/>
      <c r="E4120" s="16"/>
      <c r="F4120" s="14"/>
      <c r="G4120" s="14"/>
      <c r="H4120" s="14"/>
      <c r="I4120" s="15"/>
      <c r="J4120" s="77"/>
      <c r="K4120" s="92"/>
    </row>
    <row r="4121" spans="1:11" ht="12.75" x14ac:dyDescent="0.2">
      <c r="A4121" s="14"/>
      <c r="B4121" s="14"/>
      <c r="C4121" s="14"/>
      <c r="D4121" s="16"/>
      <c r="E4121" s="16"/>
      <c r="F4121" s="14"/>
      <c r="G4121" s="14"/>
      <c r="H4121" s="14"/>
      <c r="I4121" s="15"/>
      <c r="J4121" s="77"/>
      <c r="K4121" s="92"/>
    </row>
    <row r="4122" spans="1:11" ht="12.75" x14ac:dyDescent="0.2">
      <c r="A4122" s="14"/>
      <c r="B4122" s="14"/>
      <c r="C4122" s="14"/>
      <c r="D4122" s="16"/>
      <c r="E4122" s="16"/>
      <c r="F4122" s="14"/>
      <c r="G4122" s="14"/>
      <c r="H4122" s="14"/>
      <c r="I4122" s="15"/>
      <c r="J4122" s="77"/>
      <c r="K4122" s="92"/>
    </row>
    <row r="4123" spans="1:11" ht="12.75" x14ac:dyDescent="0.2">
      <c r="A4123" s="14"/>
      <c r="B4123" s="14"/>
      <c r="C4123" s="14"/>
      <c r="D4123" s="16"/>
      <c r="E4123" s="16"/>
      <c r="F4123" s="14"/>
      <c r="G4123" s="14"/>
      <c r="H4123" s="14"/>
      <c r="I4123" s="15"/>
      <c r="J4123" s="77"/>
      <c r="K4123" s="92"/>
    </row>
    <row r="4124" spans="1:11" ht="12.75" x14ac:dyDescent="0.2">
      <c r="A4124" s="14"/>
      <c r="B4124" s="14"/>
      <c r="C4124" s="14"/>
      <c r="D4124" s="16"/>
      <c r="E4124" s="16"/>
      <c r="F4124" s="14"/>
      <c r="G4124" s="14"/>
      <c r="H4124" s="14"/>
      <c r="I4124" s="15"/>
      <c r="J4124" s="77"/>
      <c r="K4124" s="92"/>
    </row>
    <row r="4125" spans="1:11" ht="12.75" x14ac:dyDescent="0.2">
      <c r="A4125" s="14"/>
      <c r="B4125" s="14"/>
      <c r="C4125" s="14"/>
      <c r="D4125" s="16"/>
      <c r="E4125" s="16"/>
      <c r="F4125" s="14"/>
      <c r="G4125" s="14"/>
      <c r="H4125" s="14"/>
      <c r="I4125" s="15"/>
      <c r="J4125" s="77"/>
      <c r="K4125" s="92"/>
    </row>
    <row r="4126" spans="1:11" ht="12.75" x14ac:dyDescent="0.2">
      <c r="A4126" s="14"/>
      <c r="B4126" s="14"/>
      <c r="C4126" s="14"/>
      <c r="D4126" s="16"/>
      <c r="E4126" s="16"/>
      <c r="F4126" s="14"/>
      <c r="G4126" s="14"/>
      <c r="H4126" s="14"/>
      <c r="I4126" s="15"/>
      <c r="J4126" s="77"/>
      <c r="K4126" s="92"/>
    </row>
    <row r="4127" spans="1:11" ht="12.75" x14ac:dyDescent="0.2">
      <c r="A4127" s="14"/>
      <c r="B4127" s="14"/>
      <c r="C4127" s="14"/>
      <c r="D4127" s="16"/>
      <c r="E4127" s="16"/>
      <c r="F4127" s="14"/>
      <c r="G4127" s="14"/>
      <c r="H4127" s="14"/>
      <c r="I4127" s="15"/>
      <c r="J4127" s="77"/>
      <c r="K4127" s="92"/>
    </row>
    <row r="4128" spans="1:11" ht="12.75" x14ac:dyDescent="0.2">
      <c r="A4128" s="14"/>
      <c r="B4128" s="14"/>
      <c r="C4128" s="14"/>
      <c r="D4128" s="16"/>
      <c r="E4128" s="16"/>
      <c r="F4128" s="14"/>
      <c r="G4128" s="14"/>
      <c r="H4128" s="14"/>
      <c r="I4128" s="15"/>
      <c r="J4128" s="77"/>
      <c r="K4128" s="92"/>
    </row>
    <row r="4129" spans="1:11" ht="12.75" x14ac:dyDescent="0.2">
      <c r="A4129" s="14"/>
      <c r="B4129" s="14"/>
      <c r="C4129" s="14"/>
      <c r="D4129" s="16"/>
      <c r="E4129" s="16"/>
      <c r="F4129" s="14"/>
      <c r="G4129" s="14"/>
      <c r="H4129" s="14"/>
      <c r="I4129" s="15"/>
      <c r="J4129" s="77"/>
      <c r="K4129" s="92"/>
    </row>
    <row r="4130" spans="1:11" ht="12.75" x14ac:dyDescent="0.2">
      <c r="A4130" s="14"/>
      <c r="B4130" s="14"/>
      <c r="C4130" s="14"/>
      <c r="D4130" s="16"/>
      <c r="E4130" s="16"/>
      <c r="F4130" s="14"/>
      <c r="G4130" s="14"/>
      <c r="H4130" s="14"/>
      <c r="I4130" s="15"/>
      <c r="J4130" s="77"/>
      <c r="K4130" s="92"/>
    </row>
    <row r="4131" spans="1:11" ht="12.75" x14ac:dyDescent="0.2">
      <c r="A4131" s="14"/>
      <c r="B4131" s="14"/>
      <c r="C4131" s="14"/>
      <c r="D4131" s="16"/>
      <c r="E4131" s="16"/>
      <c r="F4131" s="14"/>
      <c r="G4131" s="14"/>
      <c r="H4131" s="14"/>
      <c r="I4131" s="15"/>
      <c r="J4131" s="77"/>
      <c r="K4131" s="92"/>
    </row>
    <row r="4132" spans="1:11" ht="12.75" x14ac:dyDescent="0.2">
      <c r="A4132" s="14"/>
      <c r="B4132" s="14"/>
      <c r="C4132" s="14"/>
      <c r="D4132" s="16"/>
      <c r="E4132" s="16"/>
      <c r="F4132" s="14"/>
      <c r="G4132" s="14"/>
      <c r="H4132" s="14"/>
      <c r="I4132" s="15"/>
      <c r="J4132" s="77"/>
      <c r="K4132" s="92"/>
    </row>
    <row r="4133" spans="1:11" ht="12.75" x14ac:dyDescent="0.2">
      <c r="A4133" s="14"/>
      <c r="B4133" s="14"/>
      <c r="C4133" s="14"/>
      <c r="D4133" s="16"/>
      <c r="E4133" s="16"/>
      <c r="F4133" s="14"/>
      <c r="G4133" s="14"/>
      <c r="H4133" s="14"/>
      <c r="I4133" s="15"/>
      <c r="J4133" s="77"/>
      <c r="K4133" s="92"/>
    </row>
    <row r="4134" spans="1:11" ht="12.75" x14ac:dyDescent="0.2">
      <c r="A4134" s="14"/>
      <c r="B4134" s="14"/>
      <c r="C4134" s="14"/>
      <c r="D4134" s="16"/>
      <c r="E4134" s="16"/>
      <c r="F4134" s="14"/>
      <c r="G4134" s="14"/>
      <c r="H4134" s="14"/>
      <c r="I4134" s="15"/>
      <c r="J4134" s="77"/>
      <c r="K4134" s="92"/>
    </row>
    <row r="4135" spans="1:11" ht="12.75" x14ac:dyDescent="0.2">
      <c r="A4135" s="14"/>
      <c r="B4135" s="14"/>
      <c r="C4135" s="14"/>
      <c r="D4135" s="16"/>
      <c r="E4135" s="16"/>
      <c r="F4135" s="14"/>
      <c r="G4135" s="14"/>
      <c r="H4135" s="14"/>
      <c r="I4135" s="15"/>
      <c r="J4135" s="77"/>
      <c r="K4135" s="92"/>
    </row>
    <row r="4136" spans="1:11" ht="12.75" x14ac:dyDescent="0.2">
      <c r="A4136" s="14"/>
      <c r="B4136" s="14"/>
      <c r="C4136" s="14"/>
      <c r="D4136" s="16"/>
      <c r="E4136" s="16"/>
      <c r="F4136" s="14"/>
      <c r="G4136" s="14"/>
      <c r="H4136" s="14"/>
      <c r="I4136" s="15"/>
      <c r="J4136" s="77"/>
      <c r="K4136" s="92"/>
    </row>
    <row r="4137" spans="1:11" ht="12.75" x14ac:dyDescent="0.2">
      <c r="A4137" s="14"/>
      <c r="B4137" s="14"/>
      <c r="C4137" s="14"/>
      <c r="D4137" s="16"/>
      <c r="E4137" s="16"/>
      <c r="F4137" s="14"/>
      <c r="G4137" s="14"/>
      <c r="H4137" s="14"/>
      <c r="I4137" s="15"/>
      <c r="J4137" s="77"/>
      <c r="K4137" s="92"/>
    </row>
    <row r="4138" spans="1:11" ht="12.75" x14ac:dyDescent="0.2">
      <c r="A4138" s="14"/>
      <c r="B4138" s="14"/>
      <c r="C4138" s="14"/>
      <c r="D4138" s="16"/>
      <c r="E4138" s="16"/>
      <c r="F4138" s="14"/>
      <c r="G4138" s="14"/>
      <c r="H4138" s="14"/>
      <c r="I4138" s="15"/>
      <c r="J4138" s="77"/>
      <c r="K4138" s="92"/>
    </row>
    <row r="4139" spans="1:11" ht="12.75" x14ac:dyDescent="0.2">
      <c r="A4139" s="14"/>
      <c r="B4139" s="14"/>
      <c r="C4139" s="14"/>
      <c r="D4139" s="16"/>
      <c r="E4139" s="16"/>
      <c r="F4139" s="14"/>
      <c r="G4139" s="14"/>
      <c r="H4139" s="14"/>
      <c r="I4139" s="15"/>
      <c r="J4139" s="77"/>
      <c r="K4139" s="92"/>
    </row>
    <row r="4140" spans="1:11" ht="12.75" x14ac:dyDescent="0.2">
      <c r="A4140" s="14"/>
      <c r="B4140" s="14"/>
      <c r="C4140" s="14"/>
      <c r="D4140" s="16"/>
      <c r="E4140" s="16"/>
      <c r="F4140" s="14"/>
      <c r="G4140" s="14"/>
      <c r="H4140" s="14"/>
      <c r="I4140" s="15"/>
      <c r="J4140" s="77"/>
      <c r="K4140" s="92"/>
    </row>
    <row r="4141" spans="1:11" ht="12.75" x14ac:dyDescent="0.2">
      <c r="A4141" s="14"/>
      <c r="B4141" s="14"/>
      <c r="C4141" s="14"/>
      <c r="D4141" s="16"/>
      <c r="E4141" s="16"/>
      <c r="F4141" s="14"/>
      <c r="G4141" s="14"/>
      <c r="H4141" s="14"/>
      <c r="I4141" s="15"/>
      <c r="J4141" s="77"/>
      <c r="K4141" s="92"/>
    </row>
    <row r="4142" spans="1:11" ht="12.75" x14ac:dyDescent="0.2">
      <c r="A4142" s="14"/>
      <c r="B4142" s="14"/>
      <c r="C4142" s="14"/>
      <c r="D4142" s="16"/>
      <c r="E4142" s="16"/>
      <c r="F4142" s="14"/>
      <c r="G4142" s="14"/>
      <c r="H4142" s="14"/>
      <c r="I4142" s="15"/>
      <c r="J4142" s="77"/>
      <c r="K4142" s="92"/>
    </row>
    <row r="4143" spans="1:11" ht="12.75" x14ac:dyDescent="0.2">
      <c r="A4143" s="14"/>
      <c r="B4143" s="14"/>
      <c r="C4143" s="14"/>
      <c r="D4143" s="16"/>
      <c r="E4143" s="16"/>
      <c r="F4143" s="14"/>
      <c r="G4143" s="14"/>
      <c r="H4143" s="14"/>
      <c r="I4143" s="15"/>
      <c r="J4143" s="77"/>
      <c r="K4143" s="92"/>
    </row>
    <row r="4144" spans="1:11" ht="12.75" x14ac:dyDescent="0.2">
      <c r="A4144" s="14"/>
      <c r="B4144" s="14"/>
      <c r="C4144" s="14"/>
      <c r="D4144" s="16"/>
      <c r="E4144" s="16"/>
      <c r="F4144" s="14"/>
      <c r="G4144" s="14"/>
      <c r="H4144" s="14"/>
      <c r="I4144" s="15"/>
      <c r="J4144" s="77"/>
      <c r="K4144" s="92"/>
    </row>
    <row r="4145" spans="1:11" ht="12.75" x14ac:dyDescent="0.2">
      <c r="A4145" s="14"/>
      <c r="B4145" s="14"/>
      <c r="C4145" s="14"/>
      <c r="D4145" s="16"/>
      <c r="E4145" s="16"/>
      <c r="F4145" s="14"/>
      <c r="G4145" s="14"/>
      <c r="H4145" s="14"/>
      <c r="I4145" s="15"/>
      <c r="J4145" s="77"/>
      <c r="K4145" s="92"/>
    </row>
    <row r="4146" spans="1:11" ht="12.75" x14ac:dyDescent="0.2">
      <c r="A4146" s="14"/>
      <c r="B4146" s="14"/>
      <c r="C4146" s="14"/>
      <c r="D4146" s="16"/>
      <c r="E4146" s="16"/>
      <c r="F4146" s="14"/>
      <c r="G4146" s="14"/>
      <c r="H4146" s="14"/>
      <c r="I4146" s="15"/>
      <c r="J4146" s="77"/>
      <c r="K4146" s="92"/>
    </row>
    <row r="4147" spans="1:11" ht="12.75" x14ac:dyDescent="0.2">
      <c r="A4147" s="14"/>
      <c r="B4147" s="14"/>
      <c r="C4147" s="14"/>
      <c r="D4147" s="16"/>
      <c r="E4147" s="16"/>
      <c r="F4147" s="14"/>
      <c r="G4147" s="14"/>
      <c r="H4147" s="14"/>
      <c r="I4147" s="15"/>
      <c r="J4147" s="77"/>
      <c r="K4147" s="92"/>
    </row>
    <row r="4148" spans="1:11" ht="12.75" x14ac:dyDescent="0.2">
      <c r="A4148" s="14"/>
      <c r="B4148" s="14"/>
      <c r="C4148" s="14"/>
      <c r="D4148" s="16"/>
      <c r="E4148" s="16"/>
      <c r="F4148" s="14"/>
      <c r="G4148" s="14"/>
      <c r="H4148" s="14"/>
      <c r="I4148" s="15"/>
      <c r="J4148" s="77"/>
      <c r="K4148" s="92"/>
    </row>
    <row r="4149" spans="1:11" ht="12.75" x14ac:dyDescent="0.2">
      <c r="A4149" s="14"/>
      <c r="B4149" s="14"/>
      <c r="C4149" s="14"/>
      <c r="D4149" s="16"/>
      <c r="E4149" s="16"/>
      <c r="F4149" s="14"/>
      <c r="G4149" s="14"/>
      <c r="H4149" s="14"/>
      <c r="I4149" s="15"/>
      <c r="J4149" s="77"/>
      <c r="K4149" s="92"/>
    </row>
    <row r="4150" spans="1:11" ht="12.75" x14ac:dyDescent="0.2">
      <c r="A4150" s="14"/>
      <c r="B4150" s="14"/>
      <c r="C4150" s="14"/>
      <c r="D4150" s="16"/>
      <c r="E4150" s="16"/>
      <c r="F4150" s="14"/>
      <c r="G4150" s="14"/>
      <c r="H4150" s="14"/>
      <c r="I4150" s="15"/>
      <c r="J4150" s="77"/>
      <c r="K4150" s="92"/>
    </row>
    <row r="4151" spans="1:11" ht="12.75" x14ac:dyDescent="0.2">
      <c r="A4151" s="14"/>
      <c r="B4151" s="14"/>
      <c r="C4151" s="14"/>
      <c r="D4151" s="16"/>
      <c r="E4151" s="16"/>
      <c r="F4151" s="14"/>
      <c r="G4151" s="14"/>
      <c r="H4151" s="14"/>
      <c r="I4151" s="15"/>
      <c r="J4151" s="77"/>
      <c r="K4151" s="92"/>
    </row>
    <row r="4152" spans="1:11" ht="12.75" x14ac:dyDescent="0.2">
      <c r="A4152" s="14"/>
      <c r="B4152" s="14"/>
      <c r="C4152" s="14"/>
      <c r="D4152" s="16"/>
      <c r="E4152" s="16"/>
      <c r="F4152" s="14"/>
      <c r="G4152" s="14"/>
      <c r="H4152" s="14"/>
      <c r="I4152" s="15"/>
      <c r="J4152" s="77"/>
      <c r="K4152" s="92"/>
    </row>
    <row r="4153" spans="1:11" ht="12.75" x14ac:dyDescent="0.2">
      <c r="A4153" s="14"/>
      <c r="B4153" s="14"/>
      <c r="C4153" s="14"/>
      <c r="D4153" s="16"/>
      <c r="E4153" s="16"/>
      <c r="F4153" s="14"/>
      <c r="G4153" s="14"/>
      <c r="H4153" s="14"/>
      <c r="I4153" s="15"/>
      <c r="J4153" s="77"/>
      <c r="K4153" s="92"/>
    </row>
    <row r="4154" spans="1:11" ht="12.75" x14ac:dyDescent="0.2">
      <c r="A4154" s="14"/>
      <c r="B4154" s="14"/>
      <c r="C4154" s="14"/>
      <c r="D4154" s="16"/>
      <c r="E4154" s="16"/>
      <c r="F4154" s="14"/>
      <c r="G4154" s="14"/>
      <c r="H4154" s="14"/>
      <c r="I4154" s="15"/>
      <c r="J4154" s="77"/>
      <c r="K4154" s="92"/>
    </row>
    <row r="4155" spans="1:11" ht="12.75" x14ac:dyDescent="0.2">
      <c r="A4155" s="14"/>
      <c r="B4155" s="14"/>
      <c r="C4155" s="14"/>
      <c r="D4155" s="16"/>
      <c r="E4155" s="16"/>
      <c r="F4155" s="14"/>
      <c r="G4155" s="14"/>
      <c r="H4155" s="14"/>
      <c r="I4155" s="15"/>
      <c r="J4155" s="77"/>
      <c r="K4155" s="92"/>
    </row>
    <row r="4156" spans="1:11" ht="12.75" x14ac:dyDescent="0.2">
      <c r="A4156" s="14"/>
      <c r="B4156" s="14"/>
      <c r="C4156" s="14"/>
      <c r="D4156" s="16"/>
      <c r="E4156" s="16"/>
      <c r="F4156" s="14"/>
      <c r="G4156" s="14"/>
      <c r="H4156" s="14"/>
      <c r="I4156" s="15"/>
      <c r="J4156" s="77"/>
      <c r="K4156" s="92"/>
    </row>
    <row r="4157" spans="1:11" ht="12.75" x14ac:dyDescent="0.2">
      <c r="A4157" s="14"/>
      <c r="B4157" s="14"/>
      <c r="C4157" s="14"/>
      <c r="D4157" s="16"/>
      <c r="E4157" s="16"/>
      <c r="F4157" s="14"/>
      <c r="G4157" s="14"/>
      <c r="H4157" s="14"/>
      <c r="I4157" s="15"/>
      <c r="J4157" s="77"/>
      <c r="K4157" s="92"/>
    </row>
    <row r="4158" spans="1:11" ht="12.75" x14ac:dyDescent="0.2">
      <c r="A4158" s="14"/>
      <c r="B4158" s="14"/>
      <c r="C4158" s="14"/>
      <c r="D4158" s="16"/>
      <c r="E4158" s="16"/>
      <c r="F4158" s="14"/>
      <c r="G4158" s="14"/>
      <c r="H4158" s="14"/>
      <c r="I4158" s="15"/>
      <c r="J4158" s="77"/>
      <c r="K4158" s="92"/>
    </row>
    <row r="4159" spans="1:11" ht="12.75" x14ac:dyDescent="0.2">
      <c r="A4159" s="14"/>
      <c r="B4159" s="14"/>
      <c r="C4159" s="14"/>
      <c r="D4159" s="16"/>
      <c r="E4159" s="16"/>
      <c r="F4159" s="14"/>
      <c r="G4159" s="14"/>
      <c r="H4159" s="14"/>
      <c r="I4159" s="15"/>
      <c r="J4159" s="77"/>
      <c r="K4159" s="92"/>
    </row>
    <row r="4160" spans="1:11" ht="12.75" x14ac:dyDescent="0.2">
      <c r="A4160" s="14"/>
      <c r="B4160" s="14"/>
      <c r="C4160" s="14"/>
      <c r="D4160" s="16"/>
      <c r="E4160" s="16"/>
      <c r="F4160" s="14"/>
      <c r="G4160" s="14"/>
      <c r="H4160" s="14"/>
      <c r="I4160" s="15"/>
      <c r="J4160" s="77"/>
      <c r="K4160" s="92"/>
    </row>
    <row r="4161" spans="1:11" ht="12.75" x14ac:dyDescent="0.2">
      <c r="A4161" s="14"/>
      <c r="B4161" s="14"/>
      <c r="C4161" s="14"/>
      <c r="D4161" s="16"/>
      <c r="E4161" s="16"/>
      <c r="F4161" s="14"/>
      <c r="G4161" s="14"/>
      <c r="H4161" s="14"/>
      <c r="I4161" s="15"/>
      <c r="J4161" s="77"/>
      <c r="K4161" s="92"/>
    </row>
    <row r="4162" spans="1:11" ht="12.75" x14ac:dyDescent="0.2">
      <c r="A4162" s="14"/>
      <c r="B4162" s="14"/>
      <c r="C4162" s="14"/>
      <c r="D4162" s="16"/>
      <c r="E4162" s="16"/>
      <c r="F4162" s="14"/>
      <c r="G4162" s="14"/>
      <c r="H4162" s="14"/>
      <c r="I4162" s="15"/>
      <c r="J4162" s="77"/>
      <c r="K4162" s="92"/>
    </row>
    <row r="4163" spans="1:11" ht="12.75" x14ac:dyDescent="0.2">
      <c r="A4163" s="14"/>
      <c r="B4163" s="14"/>
      <c r="C4163" s="14"/>
      <c r="D4163" s="16"/>
      <c r="E4163" s="16"/>
      <c r="F4163" s="14"/>
      <c r="G4163" s="14"/>
      <c r="H4163" s="14"/>
      <c r="I4163" s="15"/>
      <c r="J4163" s="77"/>
      <c r="K4163" s="92"/>
    </row>
    <row r="4164" spans="1:11" ht="12.75" x14ac:dyDescent="0.2">
      <c r="A4164" s="14"/>
      <c r="B4164" s="14"/>
      <c r="C4164" s="14"/>
      <c r="D4164" s="16"/>
      <c r="E4164" s="16"/>
      <c r="F4164" s="14"/>
      <c r="G4164" s="14"/>
      <c r="H4164" s="14"/>
      <c r="I4164" s="15"/>
      <c r="J4164" s="77"/>
      <c r="K4164" s="92"/>
    </row>
    <row r="4165" spans="1:11" ht="12.75" x14ac:dyDescent="0.2">
      <c r="A4165" s="14"/>
      <c r="B4165" s="14"/>
      <c r="C4165" s="14"/>
      <c r="D4165" s="16"/>
      <c r="E4165" s="16"/>
      <c r="F4165" s="14"/>
      <c r="G4165" s="14"/>
      <c r="H4165" s="14"/>
      <c r="I4165" s="15"/>
      <c r="J4165" s="77"/>
      <c r="K4165" s="92"/>
    </row>
    <row r="4166" spans="1:11" ht="12.75" x14ac:dyDescent="0.2">
      <c r="A4166" s="14"/>
      <c r="B4166" s="14"/>
      <c r="C4166" s="14"/>
      <c r="D4166" s="16"/>
      <c r="E4166" s="16"/>
      <c r="F4166" s="14"/>
      <c r="G4166" s="14"/>
      <c r="H4166" s="14"/>
      <c r="I4166" s="15"/>
      <c r="J4166" s="77"/>
      <c r="K4166" s="92"/>
    </row>
    <row r="4167" spans="1:11" ht="12.75" x14ac:dyDescent="0.2">
      <c r="A4167" s="14"/>
      <c r="B4167" s="14"/>
      <c r="C4167" s="14"/>
      <c r="D4167" s="16"/>
      <c r="E4167" s="16"/>
      <c r="F4167" s="14"/>
      <c r="G4167" s="14"/>
      <c r="H4167" s="14"/>
      <c r="I4167" s="15"/>
      <c r="J4167" s="77"/>
      <c r="K4167" s="92"/>
    </row>
    <row r="4168" spans="1:11" ht="12.75" x14ac:dyDescent="0.2">
      <c r="A4168" s="14"/>
      <c r="B4168" s="14"/>
      <c r="C4168" s="14"/>
      <c r="D4168" s="16"/>
      <c r="E4168" s="16"/>
      <c r="F4168" s="14"/>
      <c r="G4168" s="14"/>
      <c r="H4168" s="14"/>
      <c r="I4168" s="15"/>
      <c r="J4168" s="77"/>
      <c r="K4168" s="92"/>
    </row>
    <row r="4169" spans="1:11" ht="12.75" x14ac:dyDescent="0.2">
      <c r="A4169" s="14"/>
      <c r="B4169" s="14"/>
      <c r="C4169" s="14"/>
      <c r="D4169" s="16"/>
      <c r="E4169" s="16"/>
      <c r="F4169" s="14"/>
      <c r="G4169" s="14"/>
      <c r="H4169" s="14"/>
      <c r="I4169" s="15"/>
      <c r="J4169" s="77"/>
      <c r="K4169" s="92"/>
    </row>
    <row r="4170" spans="1:11" ht="12.75" x14ac:dyDescent="0.2">
      <c r="A4170" s="14"/>
      <c r="B4170" s="14"/>
      <c r="C4170" s="14"/>
      <c r="D4170" s="16"/>
      <c r="E4170" s="16"/>
      <c r="F4170" s="14"/>
      <c r="G4170" s="14"/>
      <c r="H4170" s="14"/>
      <c r="I4170" s="15"/>
      <c r="J4170" s="77"/>
      <c r="K4170" s="92"/>
    </row>
    <row r="4171" spans="1:11" ht="12.75" x14ac:dyDescent="0.2">
      <c r="A4171" s="14"/>
      <c r="B4171" s="14"/>
      <c r="C4171" s="14"/>
      <c r="D4171" s="16"/>
      <c r="E4171" s="16"/>
      <c r="F4171" s="14"/>
      <c r="G4171" s="14"/>
      <c r="H4171" s="14"/>
      <c r="I4171" s="15"/>
      <c r="J4171" s="77"/>
      <c r="K4171" s="92"/>
    </row>
    <row r="4172" spans="1:11" ht="12.75" x14ac:dyDescent="0.2">
      <c r="A4172" s="14"/>
      <c r="B4172" s="14"/>
      <c r="C4172" s="14"/>
      <c r="D4172" s="16"/>
      <c r="E4172" s="16"/>
      <c r="F4172" s="14"/>
      <c r="G4172" s="14"/>
      <c r="H4172" s="14"/>
      <c r="I4172" s="15"/>
      <c r="J4172" s="77"/>
      <c r="K4172" s="92"/>
    </row>
    <row r="4173" spans="1:11" ht="12.75" x14ac:dyDescent="0.2">
      <c r="A4173" s="14"/>
      <c r="B4173" s="14"/>
      <c r="C4173" s="14"/>
      <c r="D4173" s="16"/>
      <c r="E4173" s="16"/>
      <c r="F4173" s="14"/>
      <c r="G4173" s="14"/>
      <c r="H4173" s="14"/>
      <c r="I4173" s="15"/>
      <c r="J4173" s="77"/>
      <c r="K4173" s="92"/>
    </row>
    <row r="4174" spans="1:11" ht="12.75" x14ac:dyDescent="0.2">
      <c r="A4174" s="14"/>
      <c r="B4174" s="14"/>
      <c r="C4174" s="14"/>
      <c r="D4174" s="16"/>
      <c r="E4174" s="16"/>
      <c r="F4174" s="14"/>
      <c r="G4174" s="14"/>
      <c r="H4174" s="14"/>
      <c r="I4174" s="15"/>
      <c r="J4174" s="77"/>
      <c r="K4174" s="92"/>
    </row>
    <row r="4175" spans="1:11" ht="12.75" x14ac:dyDescent="0.2">
      <c r="A4175" s="14"/>
      <c r="B4175" s="14"/>
      <c r="C4175" s="14"/>
      <c r="D4175" s="16"/>
      <c r="E4175" s="16"/>
      <c r="F4175" s="14"/>
      <c r="G4175" s="14"/>
      <c r="H4175" s="14"/>
      <c r="I4175" s="15"/>
      <c r="J4175" s="77"/>
      <c r="K4175" s="92"/>
    </row>
    <row r="4176" spans="1:11" ht="12.75" x14ac:dyDescent="0.2">
      <c r="A4176" s="14"/>
      <c r="B4176" s="14"/>
      <c r="C4176" s="14"/>
      <c r="D4176" s="16"/>
      <c r="E4176" s="16"/>
      <c r="F4176" s="14"/>
      <c r="G4176" s="14"/>
      <c r="H4176" s="14"/>
      <c r="I4176" s="15"/>
      <c r="J4176" s="77"/>
      <c r="K4176" s="92"/>
    </row>
    <row r="4177" spans="1:11" ht="12.75" x14ac:dyDescent="0.2">
      <c r="A4177" s="14"/>
      <c r="B4177" s="14"/>
      <c r="C4177" s="14"/>
      <c r="D4177" s="16"/>
      <c r="E4177" s="16"/>
      <c r="F4177" s="14"/>
      <c r="G4177" s="14"/>
      <c r="H4177" s="14"/>
      <c r="I4177" s="15"/>
      <c r="J4177" s="77"/>
      <c r="K4177" s="92"/>
    </row>
    <row r="4178" spans="1:11" ht="12.75" x14ac:dyDescent="0.2">
      <c r="A4178" s="14"/>
      <c r="B4178" s="14"/>
      <c r="C4178" s="14"/>
      <c r="D4178" s="16"/>
      <c r="E4178" s="16"/>
      <c r="F4178" s="14"/>
      <c r="G4178" s="14"/>
      <c r="H4178" s="14"/>
      <c r="I4178" s="15"/>
      <c r="J4178" s="77"/>
      <c r="K4178" s="92"/>
    </row>
    <row r="4179" spans="1:11" ht="12.75" x14ac:dyDescent="0.2">
      <c r="A4179" s="14"/>
      <c r="B4179" s="14"/>
      <c r="C4179" s="14"/>
      <c r="D4179" s="16"/>
      <c r="E4179" s="16"/>
      <c r="F4179" s="14"/>
      <c r="G4179" s="14"/>
      <c r="H4179" s="14"/>
      <c r="I4179" s="15"/>
      <c r="J4179" s="77"/>
      <c r="K4179" s="92"/>
    </row>
    <row r="4180" spans="1:11" ht="12.75" x14ac:dyDescent="0.2">
      <c r="A4180" s="14"/>
      <c r="B4180" s="14"/>
      <c r="C4180" s="14"/>
      <c r="D4180" s="16"/>
      <c r="E4180" s="16"/>
      <c r="F4180" s="14"/>
      <c r="G4180" s="14"/>
      <c r="H4180" s="14"/>
      <c r="I4180" s="15"/>
      <c r="J4180" s="77"/>
      <c r="K4180" s="92"/>
    </row>
    <row r="4181" spans="1:11" ht="12.75" x14ac:dyDescent="0.2">
      <c r="A4181" s="14"/>
      <c r="B4181" s="14"/>
      <c r="C4181" s="14"/>
      <c r="D4181" s="16"/>
      <c r="E4181" s="16"/>
      <c r="F4181" s="14"/>
      <c r="G4181" s="14"/>
      <c r="H4181" s="14"/>
      <c r="I4181" s="15"/>
      <c r="J4181" s="77"/>
      <c r="K4181" s="92"/>
    </row>
    <row r="4182" spans="1:11" ht="12.75" x14ac:dyDescent="0.2">
      <c r="A4182" s="14"/>
      <c r="B4182" s="14"/>
      <c r="C4182" s="14"/>
      <c r="D4182" s="16"/>
      <c r="E4182" s="16"/>
      <c r="F4182" s="14"/>
      <c r="G4182" s="14"/>
      <c r="H4182" s="14"/>
      <c r="I4182" s="15"/>
      <c r="J4182" s="77"/>
      <c r="K4182" s="92"/>
    </row>
    <row r="4183" spans="1:11" ht="12.75" x14ac:dyDescent="0.2">
      <c r="A4183" s="14"/>
      <c r="B4183" s="14"/>
      <c r="C4183" s="14"/>
      <c r="D4183" s="16"/>
      <c r="E4183" s="16"/>
      <c r="F4183" s="14"/>
      <c r="G4183" s="14"/>
      <c r="H4183" s="14"/>
      <c r="I4183" s="15"/>
      <c r="J4183" s="77"/>
      <c r="K4183" s="92"/>
    </row>
    <row r="4184" spans="1:11" ht="12.75" x14ac:dyDescent="0.2">
      <c r="A4184" s="14"/>
      <c r="B4184" s="14"/>
      <c r="C4184" s="14"/>
      <c r="D4184" s="16"/>
      <c r="E4184" s="16"/>
      <c r="F4184" s="14"/>
      <c r="G4184" s="14"/>
      <c r="H4184" s="14"/>
      <c r="I4184" s="15"/>
      <c r="J4184" s="77"/>
      <c r="K4184" s="92"/>
    </row>
    <row r="4185" spans="1:11" ht="12.75" x14ac:dyDescent="0.2">
      <c r="A4185" s="14"/>
      <c r="B4185" s="14"/>
      <c r="C4185" s="14"/>
      <c r="D4185" s="16"/>
      <c r="E4185" s="16"/>
      <c r="F4185" s="14"/>
      <c r="G4185" s="14"/>
      <c r="H4185" s="14"/>
      <c r="I4185" s="15"/>
      <c r="J4185" s="77"/>
      <c r="K4185" s="92"/>
    </row>
    <row r="4186" spans="1:11" ht="12.75" x14ac:dyDescent="0.2">
      <c r="A4186" s="14"/>
      <c r="B4186" s="14"/>
      <c r="C4186" s="14"/>
      <c r="D4186" s="16"/>
      <c r="E4186" s="16"/>
      <c r="F4186" s="14"/>
      <c r="G4186" s="14"/>
      <c r="H4186" s="14"/>
      <c r="I4186" s="15"/>
      <c r="J4186" s="77"/>
      <c r="K4186" s="92"/>
    </row>
    <row r="4187" spans="1:11" ht="12.75" x14ac:dyDescent="0.2">
      <c r="A4187" s="14"/>
      <c r="B4187" s="14"/>
      <c r="C4187" s="14"/>
      <c r="D4187" s="16"/>
      <c r="E4187" s="16"/>
      <c r="F4187" s="14"/>
      <c r="G4187" s="14"/>
      <c r="H4187" s="14"/>
      <c r="I4187" s="15"/>
      <c r="J4187" s="77"/>
      <c r="K4187" s="92"/>
    </row>
    <row r="4188" spans="1:11" ht="12.75" x14ac:dyDescent="0.2">
      <c r="A4188" s="14"/>
      <c r="B4188" s="14"/>
      <c r="C4188" s="14"/>
      <c r="D4188" s="16"/>
      <c r="E4188" s="16"/>
      <c r="F4188" s="14"/>
      <c r="G4188" s="14"/>
      <c r="H4188" s="14"/>
      <c r="I4188" s="15"/>
      <c r="J4188" s="77"/>
      <c r="K4188" s="92"/>
    </row>
    <row r="4189" spans="1:11" ht="12.75" x14ac:dyDescent="0.2">
      <c r="A4189" s="14"/>
      <c r="B4189" s="14"/>
      <c r="C4189" s="14"/>
      <c r="D4189" s="16"/>
      <c r="E4189" s="16"/>
      <c r="F4189" s="14"/>
      <c r="G4189" s="14"/>
      <c r="H4189" s="14"/>
      <c r="I4189" s="15"/>
      <c r="J4189" s="77"/>
      <c r="K4189" s="92"/>
    </row>
    <row r="4190" spans="1:11" ht="12.75" x14ac:dyDescent="0.2">
      <c r="A4190" s="14"/>
      <c r="B4190" s="14"/>
      <c r="C4190" s="14"/>
      <c r="D4190" s="16"/>
      <c r="E4190" s="16"/>
      <c r="F4190" s="14"/>
      <c r="G4190" s="14"/>
      <c r="H4190" s="14"/>
      <c r="I4190" s="15"/>
      <c r="J4190" s="77"/>
      <c r="K4190" s="92"/>
    </row>
    <row r="4191" spans="1:11" ht="12.75" x14ac:dyDescent="0.2">
      <c r="A4191" s="14"/>
      <c r="B4191" s="14"/>
      <c r="C4191" s="14"/>
      <c r="D4191" s="16"/>
      <c r="E4191" s="16"/>
      <c r="F4191" s="14"/>
      <c r="G4191" s="14"/>
      <c r="H4191" s="14"/>
      <c r="I4191" s="15"/>
      <c r="J4191" s="77"/>
      <c r="K4191" s="92"/>
    </row>
    <row r="4192" spans="1:11" ht="12.75" x14ac:dyDescent="0.2">
      <c r="A4192" s="14"/>
      <c r="B4192" s="14"/>
      <c r="C4192" s="14"/>
      <c r="D4192" s="16"/>
      <c r="E4192" s="16"/>
      <c r="F4192" s="14"/>
      <c r="G4192" s="14"/>
      <c r="H4192" s="14"/>
      <c r="I4192" s="15"/>
      <c r="J4192" s="77"/>
      <c r="K4192" s="92"/>
    </row>
    <row r="4193" spans="1:11" ht="12.75" x14ac:dyDescent="0.2">
      <c r="A4193" s="14"/>
      <c r="B4193" s="14"/>
      <c r="C4193" s="14"/>
      <c r="D4193" s="16"/>
      <c r="E4193" s="16"/>
      <c r="F4193" s="14"/>
      <c r="G4193" s="14"/>
      <c r="H4193" s="14"/>
      <c r="I4193" s="15"/>
      <c r="J4193" s="77"/>
      <c r="K4193" s="92"/>
    </row>
    <row r="4194" spans="1:11" ht="12.75" x14ac:dyDescent="0.2">
      <c r="A4194" s="14"/>
      <c r="B4194" s="14"/>
      <c r="C4194" s="14"/>
      <c r="D4194" s="16"/>
      <c r="E4194" s="16"/>
      <c r="F4194" s="14"/>
      <c r="G4194" s="14"/>
      <c r="H4194" s="14"/>
      <c r="I4194" s="15"/>
      <c r="J4194" s="77"/>
      <c r="K4194" s="92"/>
    </row>
    <row r="4195" spans="1:11" ht="12.75" x14ac:dyDescent="0.2">
      <c r="A4195" s="14"/>
      <c r="B4195" s="14"/>
      <c r="C4195" s="14"/>
      <c r="D4195" s="16"/>
      <c r="E4195" s="16"/>
      <c r="F4195" s="14"/>
      <c r="G4195" s="14"/>
      <c r="H4195" s="14"/>
      <c r="I4195" s="15"/>
      <c r="J4195" s="77"/>
      <c r="K4195" s="92"/>
    </row>
    <row r="4196" spans="1:11" ht="12.75" x14ac:dyDescent="0.2">
      <c r="A4196" s="14"/>
      <c r="B4196" s="14"/>
      <c r="C4196" s="14"/>
      <c r="D4196" s="16"/>
      <c r="E4196" s="16"/>
      <c r="F4196" s="14"/>
      <c r="G4196" s="14"/>
      <c r="H4196" s="14"/>
      <c r="I4196" s="15"/>
      <c r="J4196" s="77"/>
      <c r="K4196" s="92"/>
    </row>
    <row r="4197" spans="1:11" ht="12.75" x14ac:dyDescent="0.2">
      <c r="A4197" s="14"/>
      <c r="B4197" s="14"/>
      <c r="C4197" s="14"/>
      <c r="D4197" s="16"/>
      <c r="E4197" s="16"/>
      <c r="F4197" s="14"/>
      <c r="G4197" s="14"/>
      <c r="H4197" s="14"/>
      <c r="I4197" s="15"/>
      <c r="J4197" s="77"/>
      <c r="K4197" s="92"/>
    </row>
    <row r="4198" spans="1:11" ht="12.75" x14ac:dyDescent="0.2">
      <c r="A4198" s="14"/>
      <c r="B4198" s="14"/>
      <c r="C4198" s="14"/>
      <c r="D4198" s="16"/>
      <c r="E4198" s="16"/>
      <c r="F4198" s="14"/>
      <c r="G4198" s="14"/>
      <c r="H4198" s="14"/>
      <c r="I4198" s="15"/>
      <c r="J4198" s="77"/>
      <c r="K4198" s="92"/>
    </row>
    <row r="4199" spans="1:11" ht="12.75" x14ac:dyDescent="0.2">
      <c r="A4199" s="14"/>
      <c r="B4199" s="14"/>
      <c r="C4199" s="14"/>
      <c r="D4199" s="16"/>
      <c r="E4199" s="16"/>
      <c r="F4199" s="14"/>
      <c r="G4199" s="14"/>
      <c r="H4199" s="14"/>
      <c r="I4199" s="15"/>
      <c r="J4199" s="77"/>
      <c r="K4199" s="92"/>
    </row>
    <row r="4200" spans="1:11" ht="12.75" x14ac:dyDescent="0.2">
      <c r="A4200" s="14"/>
      <c r="B4200" s="14"/>
      <c r="C4200" s="14"/>
      <c r="D4200" s="16"/>
      <c r="E4200" s="16"/>
      <c r="F4200" s="14"/>
      <c r="G4200" s="14"/>
      <c r="H4200" s="14"/>
      <c r="I4200" s="15"/>
      <c r="J4200" s="77"/>
      <c r="K4200" s="92"/>
    </row>
    <row r="4201" spans="1:11" ht="12.75" x14ac:dyDescent="0.2">
      <c r="A4201" s="14"/>
      <c r="B4201" s="14"/>
      <c r="C4201" s="14"/>
      <c r="D4201" s="16"/>
      <c r="E4201" s="16"/>
      <c r="F4201" s="14"/>
      <c r="G4201" s="14"/>
      <c r="H4201" s="14"/>
      <c r="I4201" s="15"/>
      <c r="J4201" s="77"/>
      <c r="K4201" s="92"/>
    </row>
    <row r="4202" spans="1:11" ht="12.75" x14ac:dyDescent="0.2">
      <c r="A4202" s="14"/>
      <c r="B4202" s="14"/>
      <c r="C4202" s="14"/>
      <c r="D4202" s="16"/>
      <c r="E4202" s="16"/>
      <c r="F4202" s="14"/>
      <c r="G4202" s="14"/>
      <c r="H4202" s="14"/>
      <c r="I4202" s="15"/>
      <c r="J4202" s="77"/>
      <c r="K4202" s="92"/>
    </row>
    <row r="4203" spans="1:11" ht="12.75" x14ac:dyDescent="0.2">
      <c r="A4203" s="14"/>
      <c r="B4203" s="14"/>
      <c r="C4203" s="14"/>
      <c r="D4203" s="16"/>
      <c r="E4203" s="16"/>
      <c r="F4203" s="14"/>
      <c r="G4203" s="14"/>
      <c r="H4203" s="14"/>
      <c r="I4203" s="15"/>
      <c r="J4203" s="77"/>
      <c r="K4203" s="92"/>
    </row>
    <row r="4204" spans="1:11" ht="12.75" x14ac:dyDescent="0.2">
      <c r="A4204" s="14"/>
      <c r="B4204" s="14"/>
      <c r="C4204" s="14"/>
      <c r="D4204" s="16"/>
      <c r="E4204" s="16"/>
      <c r="F4204" s="14"/>
      <c r="G4204" s="14"/>
      <c r="H4204" s="14"/>
      <c r="I4204" s="15"/>
      <c r="J4204" s="77"/>
      <c r="K4204" s="92"/>
    </row>
    <row r="4205" spans="1:11" ht="12.75" x14ac:dyDescent="0.2">
      <c r="A4205" s="14"/>
      <c r="B4205" s="14"/>
      <c r="C4205" s="14"/>
      <c r="D4205" s="16"/>
      <c r="E4205" s="16"/>
      <c r="F4205" s="14"/>
      <c r="G4205" s="14"/>
      <c r="H4205" s="14"/>
      <c r="I4205" s="15"/>
      <c r="J4205" s="77"/>
      <c r="K4205" s="92"/>
    </row>
    <row r="4206" spans="1:11" ht="12.75" x14ac:dyDescent="0.2">
      <c r="A4206" s="14"/>
      <c r="B4206" s="14"/>
      <c r="C4206" s="14"/>
      <c r="D4206" s="16"/>
      <c r="E4206" s="16"/>
      <c r="F4206" s="14"/>
      <c r="G4206" s="14"/>
      <c r="H4206" s="14"/>
      <c r="I4206" s="15"/>
      <c r="J4206" s="77"/>
      <c r="K4206" s="92"/>
    </row>
    <row r="4207" spans="1:11" ht="12.75" x14ac:dyDescent="0.2">
      <c r="A4207" s="14"/>
      <c r="B4207" s="14"/>
      <c r="C4207" s="14"/>
      <c r="D4207" s="16"/>
      <c r="E4207" s="16"/>
      <c r="F4207" s="14"/>
      <c r="G4207" s="14"/>
      <c r="H4207" s="14"/>
      <c r="I4207" s="15"/>
      <c r="J4207" s="77"/>
      <c r="K4207" s="92"/>
    </row>
    <row r="4208" spans="1:11" ht="12.75" x14ac:dyDescent="0.2">
      <c r="A4208" s="14"/>
      <c r="B4208" s="14"/>
      <c r="C4208" s="14"/>
      <c r="D4208" s="16"/>
      <c r="E4208" s="16"/>
      <c r="F4208" s="14"/>
      <c r="G4208" s="14"/>
      <c r="H4208" s="14"/>
      <c r="I4208" s="15"/>
      <c r="J4208" s="77"/>
      <c r="K4208" s="92"/>
    </row>
    <row r="4209" spans="1:11" ht="12.75" x14ac:dyDescent="0.2">
      <c r="A4209" s="14"/>
      <c r="B4209" s="14"/>
      <c r="C4209" s="14"/>
      <c r="D4209" s="16"/>
      <c r="E4209" s="16"/>
      <c r="F4209" s="14"/>
      <c r="G4209" s="14"/>
      <c r="H4209" s="14"/>
      <c r="I4209" s="15"/>
      <c r="J4209" s="77"/>
      <c r="K4209" s="92"/>
    </row>
    <row r="4210" spans="1:11" ht="12.75" x14ac:dyDescent="0.2">
      <c r="A4210" s="14"/>
      <c r="B4210" s="14"/>
      <c r="C4210" s="14"/>
      <c r="D4210" s="16"/>
      <c r="E4210" s="16"/>
      <c r="F4210" s="14"/>
      <c r="G4210" s="14"/>
      <c r="H4210" s="14"/>
      <c r="I4210" s="15"/>
      <c r="J4210" s="77"/>
      <c r="K4210" s="92"/>
    </row>
    <row r="4211" spans="1:11" ht="12.75" x14ac:dyDescent="0.2">
      <c r="A4211" s="14"/>
      <c r="B4211" s="14"/>
      <c r="C4211" s="14"/>
      <c r="D4211" s="16"/>
      <c r="E4211" s="16"/>
      <c r="F4211" s="14"/>
      <c r="G4211" s="14"/>
      <c r="H4211" s="14"/>
      <c r="I4211" s="15"/>
      <c r="J4211" s="77"/>
      <c r="K4211" s="92"/>
    </row>
    <row r="4212" spans="1:11" ht="12.75" x14ac:dyDescent="0.2">
      <c r="A4212" s="14"/>
      <c r="B4212" s="14"/>
      <c r="C4212" s="14"/>
      <c r="D4212" s="16"/>
      <c r="E4212" s="16"/>
      <c r="F4212" s="14"/>
      <c r="G4212" s="14"/>
      <c r="H4212" s="14"/>
      <c r="I4212" s="15"/>
      <c r="J4212" s="77"/>
      <c r="K4212" s="92"/>
    </row>
    <row r="4213" spans="1:11" ht="12.75" x14ac:dyDescent="0.2">
      <c r="A4213" s="14"/>
      <c r="B4213" s="14"/>
      <c r="C4213" s="14"/>
      <c r="D4213" s="16"/>
      <c r="E4213" s="16"/>
      <c r="F4213" s="14"/>
      <c r="G4213" s="14"/>
      <c r="H4213" s="14"/>
      <c r="I4213" s="15"/>
      <c r="J4213" s="77"/>
      <c r="K4213" s="92"/>
    </row>
    <row r="4214" spans="1:11" ht="12.75" x14ac:dyDescent="0.2">
      <c r="A4214" s="14"/>
      <c r="B4214" s="14"/>
      <c r="C4214" s="14"/>
      <c r="D4214" s="16"/>
      <c r="E4214" s="16"/>
      <c r="F4214" s="14"/>
      <c r="G4214" s="14"/>
      <c r="H4214" s="14"/>
      <c r="I4214" s="15"/>
      <c r="J4214" s="77"/>
      <c r="K4214" s="92"/>
    </row>
    <row r="4215" spans="1:11" ht="12.75" x14ac:dyDescent="0.2">
      <c r="A4215" s="14"/>
      <c r="B4215" s="14"/>
      <c r="C4215" s="14"/>
      <c r="D4215" s="16"/>
      <c r="E4215" s="16"/>
      <c r="F4215" s="14"/>
      <c r="G4215" s="14"/>
      <c r="H4215" s="14"/>
      <c r="I4215" s="15"/>
      <c r="J4215" s="77"/>
      <c r="K4215" s="92"/>
    </row>
    <row r="4216" spans="1:11" ht="12.75" x14ac:dyDescent="0.2">
      <c r="A4216" s="14"/>
      <c r="B4216" s="14"/>
      <c r="C4216" s="14"/>
      <c r="D4216" s="16"/>
      <c r="E4216" s="16"/>
      <c r="F4216" s="14"/>
      <c r="G4216" s="14"/>
      <c r="H4216" s="14"/>
      <c r="I4216" s="15"/>
      <c r="J4216" s="77"/>
      <c r="K4216" s="92"/>
    </row>
    <row r="4217" spans="1:11" ht="12.75" x14ac:dyDescent="0.2">
      <c r="A4217" s="14"/>
      <c r="B4217" s="14"/>
      <c r="C4217" s="14"/>
      <c r="D4217" s="16"/>
      <c r="E4217" s="16"/>
      <c r="F4217" s="14"/>
      <c r="G4217" s="14"/>
      <c r="H4217" s="14"/>
      <c r="I4217" s="15"/>
      <c r="J4217" s="77"/>
      <c r="K4217" s="92"/>
    </row>
    <row r="4218" spans="1:11" ht="12.75" x14ac:dyDescent="0.2">
      <c r="A4218" s="14"/>
      <c r="B4218" s="14"/>
      <c r="C4218" s="14"/>
      <c r="D4218" s="16"/>
      <c r="E4218" s="16"/>
      <c r="F4218" s="14"/>
      <c r="G4218" s="14"/>
      <c r="H4218" s="14"/>
      <c r="I4218" s="15"/>
      <c r="J4218" s="77"/>
      <c r="K4218" s="92"/>
    </row>
    <row r="4219" spans="1:11" ht="12.75" x14ac:dyDescent="0.2">
      <c r="A4219" s="14"/>
      <c r="B4219" s="14"/>
      <c r="C4219" s="14"/>
      <c r="D4219" s="16"/>
      <c r="E4219" s="16"/>
      <c r="F4219" s="14"/>
      <c r="G4219" s="14"/>
      <c r="H4219" s="14"/>
      <c r="I4219" s="15"/>
      <c r="J4219" s="77"/>
      <c r="K4219" s="92"/>
    </row>
    <row r="4220" spans="1:11" ht="12.75" x14ac:dyDescent="0.2">
      <c r="A4220" s="14"/>
      <c r="B4220" s="14"/>
      <c r="C4220" s="14"/>
      <c r="D4220" s="16"/>
      <c r="E4220" s="16"/>
      <c r="F4220" s="14"/>
      <c r="G4220" s="14"/>
      <c r="H4220" s="14"/>
      <c r="I4220" s="15"/>
      <c r="J4220" s="77"/>
      <c r="K4220" s="92"/>
    </row>
    <row r="4221" spans="1:11" ht="12.75" x14ac:dyDescent="0.2">
      <c r="A4221" s="14"/>
      <c r="B4221" s="14"/>
      <c r="C4221" s="14"/>
      <c r="D4221" s="16"/>
      <c r="E4221" s="16"/>
      <c r="F4221" s="14"/>
      <c r="G4221" s="14"/>
      <c r="H4221" s="14"/>
      <c r="I4221" s="15"/>
      <c r="J4221" s="77"/>
      <c r="K4221" s="92"/>
    </row>
    <row r="4222" spans="1:11" ht="12.75" x14ac:dyDescent="0.2">
      <c r="A4222" s="14"/>
      <c r="B4222" s="14"/>
      <c r="C4222" s="14"/>
      <c r="D4222" s="16"/>
      <c r="E4222" s="16"/>
      <c r="F4222" s="14"/>
      <c r="G4222" s="14"/>
      <c r="H4222" s="14"/>
      <c r="I4222" s="15"/>
      <c r="J4222" s="77"/>
      <c r="K4222" s="92"/>
    </row>
    <row r="4223" spans="1:11" ht="12.75" x14ac:dyDescent="0.2">
      <c r="A4223" s="14"/>
      <c r="B4223" s="14"/>
      <c r="C4223" s="14"/>
      <c r="D4223" s="16"/>
      <c r="E4223" s="16"/>
      <c r="F4223" s="14"/>
      <c r="G4223" s="14"/>
      <c r="H4223" s="14"/>
      <c r="I4223" s="15"/>
      <c r="J4223" s="77"/>
      <c r="K4223" s="92"/>
    </row>
    <row r="4224" spans="1:11" ht="12.75" x14ac:dyDescent="0.2">
      <c r="A4224" s="14"/>
      <c r="B4224" s="14"/>
      <c r="C4224" s="14"/>
      <c r="D4224" s="16"/>
      <c r="E4224" s="16"/>
      <c r="F4224" s="14"/>
      <c r="G4224" s="14"/>
      <c r="H4224" s="14"/>
      <c r="I4224" s="15"/>
      <c r="J4224" s="77"/>
      <c r="K4224" s="92"/>
    </row>
    <row r="4225" spans="1:11" ht="12.75" x14ac:dyDescent="0.2">
      <c r="A4225" s="14"/>
      <c r="B4225" s="14"/>
      <c r="C4225" s="14"/>
      <c r="D4225" s="16"/>
      <c r="E4225" s="16"/>
      <c r="F4225" s="14"/>
      <c r="G4225" s="14"/>
      <c r="H4225" s="14"/>
      <c r="I4225" s="15"/>
      <c r="J4225" s="77"/>
      <c r="K4225" s="92"/>
    </row>
    <row r="4226" spans="1:11" ht="12.75" x14ac:dyDescent="0.2">
      <c r="A4226" s="14"/>
      <c r="B4226" s="14"/>
      <c r="C4226" s="14"/>
      <c r="D4226" s="16"/>
      <c r="E4226" s="16"/>
      <c r="F4226" s="14"/>
      <c r="G4226" s="14"/>
      <c r="H4226" s="14"/>
      <c r="I4226" s="15"/>
      <c r="J4226" s="77"/>
      <c r="K4226" s="92"/>
    </row>
    <row r="4227" spans="1:11" ht="12.75" x14ac:dyDescent="0.2">
      <c r="A4227" s="14"/>
      <c r="B4227" s="14"/>
      <c r="C4227" s="14"/>
      <c r="D4227" s="16"/>
      <c r="E4227" s="16"/>
      <c r="F4227" s="14"/>
      <c r="G4227" s="14"/>
      <c r="H4227" s="14"/>
      <c r="I4227" s="15"/>
      <c r="J4227" s="77"/>
      <c r="K4227" s="92"/>
    </row>
    <row r="4228" spans="1:11" ht="12.75" x14ac:dyDescent="0.2">
      <c r="A4228" s="14"/>
      <c r="B4228" s="14"/>
      <c r="C4228" s="14"/>
      <c r="D4228" s="16"/>
      <c r="E4228" s="16"/>
      <c r="F4228" s="14"/>
      <c r="G4228" s="14"/>
      <c r="H4228" s="14"/>
      <c r="I4228" s="15"/>
      <c r="J4228" s="77"/>
      <c r="K4228" s="92"/>
    </row>
    <row r="4229" spans="1:11" ht="12.75" x14ac:dyDescent="0.2">
      <c r="A4229" s="14"/>
      <c r="B4229" s="14"/>
      <c r="C4229" s="14"/>
      <c r="D4229" s="16"/>
      <c r="E4229" s="16"/>
      <c r="F4229" s="14"/>
      <c r="G4229" s="14"/>
      <c r="H4229" s="14"/>
      <c r="I4229" s="15"/>
      <c r="J4229" s="77"/>
      <c r="K4229" s="92"/>
    </row>
    <row r="4230" spans="1:11" ht="12.75" x14ac:dyDescent="0.2">
      <c r="A4230" s="14"/>
      <c r="B4230" s="14"/>
      <c r="C4230" s="14"/>
      <c r="D4230" s="16"/>
      <c r="E4230" s="16"/>
      <c r="F4230" s="14"/>
      <c r="G4230" s="14"/>
      <c r="H4230" s="14"/>
      <c r="I4230" s="15"/>
      <c r="J4230" s="77"/>
      <c r="K4230" s="92"/>
    </row>
    <row r="4231" spans="1:11" ht="12.75" x14ac:dyDescent="0.2">
      <c r="A4231" s="14"/>
      <c r="B4231" s="14"/>
      <c r="C4231" s="14"/>
      <c r="D4231" s="16"/>
      <c r="E4231" s="16"/>
      <c r="F4231" s="14"/>
      <c r="G4231" s="14"/>
      <c r="H4231" s="14"/>
      <c r="I4231" s="15"/>
      <c r="J4231" s="77"/>
      <c r="K4231" s="92"/>
    </row>
    <row r="4232" spans="1:11" ht="12.75" x14ac:dyDescent="0.2">
      <c r="A4232" s="14"/>
      <c r="B4232" s="14"/>
      <c r="C4232" s="14"/>
      <c r="D4232" s="16"/>
      <c r="E4232" s="16"/>
      <c r="F4232" s="14"/>
      <c r="G4232" s="14"/>
      <c r="H4232" s="14"/>
      <c r="I4232" s="15"/>
      <c r="J4232" s="77"/>
      <c r="K4232" s="92"/>
    </row>
    <row r="4233" spans="1:11" ht="12.75" x14ac:dyDescent="0.2">
      <c r="A4233" s="14"/>
      <c r="B4233" s="14"/>
      <c r="C4233" s="14"/>
      <c r="D4233" s="16"/>
      <c r="E4233" s="16"/>
      <c r="F4233" s="14"/>
      <c r="G4233" s="14"/>
      <c r="H4233" s="14"/>
      <c r="I4233" s="15"/>
      <c r="J4233" s="77"/>
      <c r="K4233" s="92"/>
    </row>
    <row r="4234" spans="1:11" ht="12.75" x14ac:dyDescent="0.2">
      <c r="A4234" s="14"/>
      <c r="B4234" s="14"/>
      <c r="C4234" s="14"/>
      <c r="D4234" s="16"/>
      <c r="E4234" s="16"/>
      <c r="F4234" s="14"/>
      <c r="G4234" s="14"/>
      <c r="H4234" s="14"/>
      <c r="I4234" s="15"/>
      <c r="J4234" s="77"/>
      <c r="K4234" s="92"/>
    </row>
    <row r="4235" spans="1:11" ht="12.75" x14ac:dyDescent="0.2">
      <c r="A4235" s="14"/>
      <c r="B4235" s="14"/>
      <c r="C4235" s="14"/>
      <c r="D4235" s="16"/>
      <c r="E4235" s="16"/>
      <c r="F4235" s="14"/>
      <c r="G4235" s="14"/>
      <c r="H4235" s="14"/>
      <c r="I4235" s="15"/>
      <c r="J4235" s="77"/>
      <c r="K4235" s="92"/>
    </row>
    <row r="4236" spans="1:11" ht="12.75" x14ac:dyDescent="0.2">
      <c r="A4236" s="14"/>
      <c r="B4236" s="14"/>
      <c r="C4236" s="14"/>
      <c r="D4236" s="16"/>
      <c r="E4236" s="16"/>
      <c r="F4236" s="14"/>
      <c r="G4236" s="14"/>
      <c r="H4236" s="14"/>
      <c r="I4236" s="15"/>
      <c r="J4236" s="77"/>
      <c r="K4236" s="92"/>
    </row>
    <row r="4237" spans="1:11" ht="12.75" x14ac:dyDescent="0.2">
      <c r="A4237" s="14"/>
      <c r="B4237" s="14"/>
      <c r="C4237" s="14"/>
      <c r="D4237" s="16"/>
      <c r="E4237" s="16"/>
      <c r="F4237" s="14"/>
      <c r="G4237" s="14"/>
      <c r="H4237" s="14"/>
      <c r="I4237" s="15"/>
      <c r="J4237" s="77"/>
      <c r="K4237" s="92"/>
    </row>
    <row r="4238" spans="1:11" ht="12.75" x14ac:dyDescent="0.2">
      <c r="A4238" s="14"/>
      <c r="B4238" s="14"/>
      <c r="C4238" s="14"/>
      <c r="D4238" s="16"/>
      <c r="E4238" s="16"/>
      <c r="F4238" s="14"/>
      <c r="G4238" s="14"/>
      <c r="H4238" s="14"/>
      <c r="I4238" s="15"/>
      <c r="J4238" s="77"/>
      <c r="K4238" s="92"/>
    </row>
    <row r="4239" spans="1:11" ht="12.75" x14ac:dyDescent="0.2">
      <c r="A4239" s="14"/>
      <c r="B4239" s="14"/>
      <c r="C4239" s="14"/>
      <c r="D4239" s="16"/>
      <c r="E4239" s="16"/>
      <c r="F4239" s="14"/>
      <c r="G4239" s="14"/>
      <c r="H4239" s="14"/>
      <c r="I4239" s="15"/>
      <c r="J4239" s="77"/>
      <c r="K4239" s="92"/>
    </row>
    <row r="4240" spans="1:11" ht="12.75" x14ac:dyDescent="0.2">
      <c r="A4240" s="14"/>
      <c r="B4240" s="14"/>
      <c r="C4240" s="14"/>
      <c r="D4240" s="16"/>
      <c r="E4240" s="16"/>
      <c r="F4240" s="14"/>
      <c r="G4240" s="14"/>
      <c r="H4240" s="14"/>
      <c r="I4240" s="15"/>
      <c r="J4240" s="77"/>
      <c r="K4240" s="92"/>
    </row>
    <row r="4241" spans="1:11" ht="12.75" x14ac:dyDescent="0.2">
      <c r="A4241" s="14"/>
      <c r="B4241" s="14"/>
      <c r="C4241" s="14"/>
      <c r="D4241" s="16"/>
      <c r="E4241" s="16"/>
      <c r="F4241" s="14"/>
      <c r="G4241" s="14"/>
      <c r="H4241" s="14"/>
      <c r="I4241" s="15"/>
      <c r="J4241" s="77"/>
      <c r="K4241" s="92"/>
    </row>
    <row r="4242" spans="1:11" ht="12.75" x14ac:dyDescent="0.2">
      <c r="A4242" s="14"/>
      <c r="B4242" s="14"/>
      <c r="C4242" s="14"/>
      <c r="D4242" s="16"/>
      <c r="E4242" s="16"/>
      <c r="F4242" s="14"/>
      <c r="G4242" s="14"/>
      <c r="H4242" s="14"/>
      <c r="I4242" s="15"/>
      <c r="J4242" s="77"/>
      <c r="K4242" s="92"/>
    </row>
    <row r="4243" spans="1:11" ht="12.75" x14ac:dyDescent="0.2">
      <c r="A4243" s="14"/>
      <c r="B4243" s="14"/>
      <c r="C4243" s="14"/>
      <c r="D4243" s="16"/>
      <c r="E4243" s="16"/>
      <c r="F4243" s="14"/>
      <c r="G4243" s="14"/>
      <c r="H4243" s="14"/>
      <c r="I4243" s="15"/>
      <c r="J4243" s="77"/>
      <c r="K4243" s="92"/>
    </row>
    <row r="4244" spans="1:11" ht="12.75" x14ac:dyDescent="0.2">
      <c r="A4244" s="14"/>
      <c r="B4244" s="14"/>
      <c r="C4244" s="14"/>
      <c r="D4244" s="16"/>
      <c r="E4244" s="16"/>
      <c r="F4244" s="14"/>
      <c r="G4244" s="14"/>
      <c r="H4244" s="14"/>
      <c r="I4244" s="15"/>
      <c r="J4244" s="77"/>
      <c r="K4244" s="92"/>
    </row>
    <row r="4245" spans="1:11" ht="12.75" x14ac:dyDescent="0.2">
      <c r="A4245" s="14"/>
      <c r="B4245" s="14"/>
      <c r="C4245" s="14"/>
      <c r="D4245" s="16"/>
      <c r="E4245" s="16"/>
      <c r="F4245" s="14"/>
      <c r="G4245" s="14"/>
      <c r="H4245" s="14"/>
      <c r="I4245" s="15"/>
      <c r="J4245" s="77"/>
      <c r="K4245" s="92"/>
    </row>
    <row r="4246" spans="1:11" ht="12.75" x14ac:dyDescent="0.2">
      <c r="A4246" s="14"/>
      <c r="B4246" s="14"/>
      <c r="C4246" s="14"/>
      <c r="D4246" s="16"/>
      <c r="E4246" s="16"/>
      <c r="F4246" s="14"/>
      <c r="G4246" s="14"/>
      <c r="H4246" s="14"/>
      <c r="I4246" s="15"/>
      <c r="J4246" s="77"/>
      <c r="K4246" s="92"/>
    </row>
    <row r="4247" spans="1:11" ht="12.75" x14ac:dyDescent="0.2">
      <c r="A4247" s="14"/>
      <c r="B4247" s="14"/>
      <c r="C4247" s="14"/>
      <c r="D4247" s="16"/>
      <c r="E4247" s="16"/>
      <c r="F4247" s="14"/>
      <c r="G4247" s="14"/>
      <c r="H4247" s="14"/>
      <c r="I4247" s="15"/>
      <c r="J4247" s="77"/>
      <c r="K4247" s="92"/>
    </row>
    <row r="4248" spans="1:11" ht="12.75" x14ac:dyDescent="0.2">
      <c r="A4248" s="14"/>
      <c r="B4248" s="14"/>
      <c r="C4248" s="14"/>
      <c r="D4248" s="16"/>
      <c r="E4248" s="16"/>
      <c r="F4248" s="14"/>
      <c r="G4248" s="14"/>
      <c r="H4248" s="14"/>
      <c r="I4248" s="15"/>
      <c r="J4248" s="77"/>
      <c r="K4248" s="92"/>
    </row>
    <row r="4249" spans="1:11" ht="12.75" x14ac:dyDescent="0.2">
      <c r="A4249" s="14"/>
      <c r="B4249" s="14"/>
      <c r="C4249" s="14"/>
      <c r="D4249" s="16"/>
      <c r="E4249" s="16"/>
      <c r="F4249" s="14"/>
      <c r="G4249" s="14"/>
      <c r="H4249" s="14"/>
      <c r="I4249" s="15"/>
      <c r="J4249" s="77"/>
      <c r="K4249" s="92"/>
    </row>
    <row r="4250" spans="1:11" ht="12.75" x14ac:dyDescent="0.2">
      <c r="A4250" s="14"/>
      <c r="B4250" s="14"/>
      <c r="C4250" s="14"/>
      <c r="D4250" s="16"/>
      <c r="E4250" s="16"/>
      <c r="F4250" s="14"/>
      <c r="G4250" s="14"/>
      <c r="H4250" s="14"/>
      <c r="I4250" s="15"/>
      <c r="J4250" s="77"/>
      <c r="K4250" s="92"/>
    </row>
    <row r="4251" spans="1:11" ht="12.75" x14ac:dyDescent="0.2">
      <c r="A4251" s="14"/>
      <c r="B4251" s="14"/>
      <c r="C4251" s="14"/>
      <c r="D4251" s="16"/>
      <c r="E4251" s="16"/>
      <c r="F4251" s="14"/>
      <c r="G4251" s="14"/>
      <c r="H4251" s="14"/>
      <c r="I4251" s="15"/>
      <c r="J4251" s="77"/>
      <c r="K4251" s="92"/>
    </row>
    <row r="4252" spans="1:11" ht="12.75" x14ac:dyDescent="0.2">
      <c r="A4252" s="14"/>
      <c r="B4252" s="14"/>
      <c r="C4252" s="14"/>
      <c r="D4252" s="16"/>
      <c r="E4252" s="16"/>
      <c r="F4252" s="14"/>
      <c r="G4252" s="14"/>
      <c r="H4252" s="14"/>
      <c r="I4252" s="15"/>
      <c r="J4252" s="77"/>
      <c r="K4252" s="92"/>
    </row>
    <row r="4253" spans="1:11" ht="12.75" x14ac:dyDescent="0.2">
      <c r="A4253" s="14"/>
      <c r="B4253" s="14"/>
      <c r="C4253" s="14"/>
      <c r="D4253" s="16"/>
      <c r="E4253" s="16"/>
      <c r="F4253" s="14"/>
      <c r="G4253" s="14"/>
      <c r="H4253" s="14"/>
      <c r="I4253" s="15"/>
      <c r="J4253" s="77"/>
      <c r="K4253" s="92"/>
    </row>
    <row r="4254" spans="1:11" ht="12.75" x14ac:dyDescent="0.2">
      <c r="A4254" s="14"/>
      <c r="B4254" s="14"/>
      <c r="C4254" s="14"/>
      <c r="D4254" s="16"/>
      <c r="E4254" s="16"/>
      <c r="F4254" s="14"/>
      <c r="G4254" s="14"/>
      <c r="H4254" s="14"/>
      <c r="I4254" s="15"/>
      <c r="J4254" s="77"/>
      <c r="K4254" s="92"/>
    </row>
    <row r="4255" spans="1:11" ht="12.75" x14ac:dyDescent="0.2">
      <c r="A4255" s="14"/>
      <c r="B4255" s="14"/>
      <c r="C4255" s="14"/>
      <c r="D4255" s="16"/>
      <c r="E4255" s="16"/>
      <c r="F4255" s="14"/>
      <c r="G4255" s="14"/>
      <c r="H4255" s="14"/>
      <c r="I4255" s="15"/>
      <c r="J4255" s="77"/>
      <c r="K4255" s="92"/>
    </row>
    <row r="4256" spans="1:11" ht="12.75" x14ac:dyDescent="0.2">
      <c r="A4256" s="14"/>
      <c r="B4256" s="14"/>
      <c r="C4256" s="14"/>
      <c r="D4256" s="16"/>
      <c r="E4256" s="16"/>
      <c r="F4256" s="14"/>
      <c r="G4256" s="14"/>
      <c r="H4256" s="14"/>
      <c r="I4256" s="15"/>
      <c r="J4256" s="77"/>
      <c r="K4256" s="92"/>
    </row>
    <row r="4257" spans="1:11" ht="12.75" x14ac:dyDescent="0.2">
      <c r="A4257" s="14"/>
      <c r="B4257" s="14"/>
      <c r="C4257" s="14"/>
      <c r="D4257" s="16"/>
      <c r="E4257" s="16"/>
      <c r="F4257" s="14"/>
      <c r="G4257" s="14"/>
      <c r="H4257" s="14"/>
      <c r="I4257" s="15"/>
      <c r="J4257" s="77"/>
      <c r="K4257" s="92"/>
    </row>
    <row r="4258" spans="1:11" ht="12.75" x14ac:dyDescent="0.2">
      <c r="A4258" s="14"/>
      <c r="B4258" s="14"/>
      <c r="C4258" s="14"/>
      <c r="D4258" s="16"/>
      <c r="E4258" s="16"/>
      <c r="F4258" s="14"/>
      <c r="G4258" s="14"/>
      <c r="H4258" s="14"/>
      <c r="I4258" s="15"/>
      <c r="J4258" s="77"/>
      <c r="K4258" s="92"/>
    </row>
    <row r="4259" spans="1:11" ht="12.75" x14ac:dyDescent="0.2">
      <c r="A4259" s="14"/>
      <c r="B4259" s="14"/>
      <c r="C4259" s="14"/>
      <c r="D4259" s="16"/>
      <c r="E4259" s="16"/>
      <c r="F4259" s="14"/>
      <c r="G4259" s="14"/>
      <c r="H4259" s="14"/>
      <c r="I4259" s="15"/>
      <c r="J4259" s="77"/>
      <c r="K4259" s="92"/>
    </row>
    <row r="4260" spans="1:11" ht="12.75" x14ac:dyDescent="0.2">
      <c r="A4260" s="14"/>
      <c r="B4260" s="14"/>
      <c r="C4260" s="14"/>
      <c r="D4260" s="16"/>
      <c r="E4260" s="16"/>
      <c r="F4260" s="14"/>
      <c r="G4260" s="14"/>
      <c r="H4260" s="14"/>
      <c r="I4260" s="15"/>
      <c r="J4260" s="77"/>
      <c r="K4260" s="92"/>
    </row>
    <row r="4261" spans="1:11" ht="12.75" x14ac:dyDescent="0.2">
      <c r="A4261" s="14"/>
      <c r="B4261" s="14"/>
      <c r="C4261" s="14"/>
      <c r="D4261" s="16"/>
      <c r="E4261" s="16"/>
      <c r="F4261" s="14"/>
      <c r="G4261" s="14"/>
      <c r="H4261" s="14"/>
      <c r="I4261" s="15"/>
      <c r="J4261" s="77"/>
      <c r="K4261" s="92"/>
    </row>
    <row r="4262" spans="1:11" ht="12.75" x14ac:dyDescent="0.2">
      <c r="A4262" s="14"/>
      <c r="B4262" s="14"/>
      <c r="C4262" s="14"/>
      <c r="D4262" s="16"/>
      <c r="E4262" s="16"/>
      <c r="F4262" s="14"/>
      <c r="G4262" s="14"/>
      <c r="H4262" s="14"/>
      <c r="I4262" s="15"/>
      <c r="J4262" s="77"/>
      <c r="K4262" s="92"/>
    </row>
    <row r="4263" spans="1:11" ht="12.75" x14ac:dyDescent="0.2">
      <c r="A4263" s="14"/>
      <c r="B4263" s="14"/>
      <c r="C4263" s="14"/>
      <c r="D4263" s="16"/>
      <c r="E4263" s="16"/>
      <c r="F4263" s="14"/>
      <c r="G4263" s="14"/>
      <c r="H4263" s="14"/>
      <c r="I4263" s="15"/>
      <c r="J4263" s="77"/>
      <c r="K4263" s="92"/>
    </row>
    <row r="4264" spans="1:11" ht="12.75" x14ac:dyDescent="0.2">
      <c r="A4264" s="14"/>
      <c r="B4264" s="14"/>
      <c r="C4264" s="14"/>
      <c r="D4264" s="16"/>
      <c r="E4264" s="16"/>
      <c r="F4264" s="14"/>
      <c r="G4264" s="14"/>
      <c r="H4264" s="14"/>
      <c r="I4264" s="15"/>
      <c r="J4264" s="77"/>
      <c r="K4264" s="92"/>
    </row>
    <row r="4265" spans="1:11" ht="12.75" x14ac:dyDescent="0.2">
      <c r="A4265" s="14"/>
      <c r="B4265" s="14"/>
      <c r="C4265" s="14"/>
      <c r="D4265" s="16"/>
      <c r="E4265" s="16"/>
      <c r="F4265" s="14"/>
      <c r="G4265" s="14"/>
      <c r="H4265" s="14"/>
      <c r="I4265" s="15"/>
      <c r="J4265" s="77"/>
      <c r="K4265" s="92"/>
    </row>
    <row r="4266" spans="1:11" ht="12.75" x14ac:dyDescent="0.2">
      <c r="A4266" s="14"/>
      <c r="B4266" s="14"/>
      <c r="C4266" s="14"/>
      <c r="D4266" s="16"/>
      <c r="E4266" s="16"/>
      <c r="F4266" s="14"/>
      <c r="G4266" s="14"/>
      <c r="H4266" s="14"/>
      <c r="I4266" s="15"/>
      <c r="J4266" s="77"/>
      <c r="K4266" s="92"/>
    </row>
    <row r="4267" spans="1:11" ht="12.75" x14ac:dyDescent="0.2">
      <c r="A4267" s="14"/>
      <c r="B4267" s="14"/>
      <c r="C4267" s="14"/>
      <c r="D4267" s="16"/>
      <c r="E4267" s="16"/>
      <c r="F4267" s="14"/>
      <c r="G4267" s="14"/>
      <c r="H4267" s="14"/>
      <c r="I4267" s="15"/>
      <c r="J4267" s="77"/>
      <c r="K4267" s="92"/>
    </row>
    <row r="4268" spans="1:11" ht="12.75" x14ac:dyDescent="0.2">
      <c r="A4268" s="14"/>
      <c r="B4268" s="14"/>
      <c r="C4268" s="14"/>
      <c r="D4268" s="16"/>
      <c r="E4268" s="16"/>
      <c r="F4268" s="14"/>
      <c r="G4268" s="14"/>
      <c r="H4268" s="14"/>
      <c r="I4268" s="15"/>
      <c r="J4268" s="77"/>
      <c r="K4268" s="92"/>
    </row>
    <row r="4269" spans="1:11" ht="12.75" x14ac:dyDescent="0.2">
      <c r="A4269" s="14"/>
      <c r="B4269" s="14"/>
      <c r="C4269" s="14"/>
      <c r="D4269" s="16"/>
      <c r="E4269" s="16"/>
      <c r="F4269" s="14"/>
      <c r="G4269" s="14"/>
      <c r="H4269" s="14"/>
      <c r="I4269" s="15"/>
      <c r="J4269" s="77"/>
      <c r="K4269" s="92"/>
    </row>
    <row r="4270" spans="1:11" ht="12.75" x14ac:dyDescent="0.2">
      <c r="A4270" s="14"/>
      <c r="B4270" s="14"/>
      <c r="C4270" s="14"/>
      <c r="D4270" s="16"/>
      <c r="E4270" s="16"/>
      <c r="F4270" s="14"/>
      <c r="G4270" s="14"/>
      <c r="H4270" s="14"/>
      <c r="I4270" s="15"/>
      <c r="J4270" s="77"/>
      <c r="K4270" s="92"/>
    </row>
    <row r="4271" spans="1:11" ht="12.75" x14ac:dyDescent="0.2">
      <c r="A4271" s="14"/>
      <c r="B4271" s="14"/>
      <c r="C4271" s="14"/>
      <c r="D4271" s="16"/>
      <c r="E4271" s="16"/>
      <c r="F4271" s="14"/>
      <c r="G4271" s="14"/>
      <c r="H4271" s="14"/>
      <c r="I4271" s="15"/>
      <c r="J4271" s="77"/>
      <c r="K4271" s="92"/>
    </row>
    <row r="4272" spans="1:11" ht="12.75" x14ac:dyDescent="0.2">
      <c r="A4272" s="14"/>
      <c r="B4272" s="14"/>
      <c r="C4272" s="14"/>
      <c r="D4272" s="16"/>
      <c r="E4272" s="16"/>
      <c r="F4272" s="14"/>
      <c r="G4272" s="14"/>
      <c r="H4272" s="14"/>
      <c r="I4272" s="15"/>
      <c r="J4272" s="77"/>
      <c r="K4272" s="92"/>
    </row>
    <row r="4273" spans="1:11" ht="12.75" x14ac:dyDescent="0.2">
      <c r="A4273" s="14"/>
      <c r="B4273" s="14"/>
      <c r="C4273" s="14"/>
      <c r="D4273" s="16"/>
      <c r="E4273" s="16"/>
      <c r="F4273" s="14"/>
      <c r="G4273" s="14"/>
      <c r="H4273" s="14"/>
      <c r="I4273" s="15"/>
      <c r="J4273" s="77"/>
      <c r="K4273" s="92"/>
    </row>
    <row r="4274" spans="1:11" ht="12.75" x14ac:dyDescent="0.2">
      <c r="A4274" s="14"/>
      <c r="B4274" s="14"/>
      <c r="C4274" s="14"/>
      <c r="D4274" s="16"/>
      <c r="E4274" s="16"/>
      <c r="F4274" s="14"/>
      <c r="G4274" s="14"/>
      <c r="H4274" s="14"/>
      <c r="I4274" s="15"/>
      <c r="J4274" s="77"/>
      <c r="K4274" s="92"/>
    </row>
    <row r="4275" spans="1:11" ht="12.75" x14ac:dyDescent="0.2">
      <c r="A4275" s="14"/>
      <c r="B4275" s="14"/>
      <c r="C4275" s="14"/>
      <c r="D4275" s="16"/>
      <c r="E4275" s="16"/>
      <c r="F4275" s="14"/>
      <c r="G4275" s="14"/>
      <c r="H4275" s="14"/>
      <c r="I4275" s="15"/>
      <c r="J4275" s="77"/>
      <c r="K4275" s="92"/>
    </row>
    <row r="4276" spans="1:11" ht="12.75" x14ac:dyDescent="0.2">
      <c r="A4276" s="14"/>
      <c r="B4276" s="14"/>
      <c r="C4276" s="14"/>
      <c r="D4276" s="16"/>
      <c r="E4276" s="16"/>
      <c r="F4276" s="14"/>
      <c r="G4276" s="14"/>
      <c r="H4276" s="14"/>
      <c r="I4276" s="15"/>
      <c r="J4276" s="77"/>
      <c r="K4276" s="92"/>
    </row>
    <row r="4277" spans="1:11" ht="12.75" x14ac:dyDescent="0.2">
      <c r="A4277" s="14"/>
      <c r="B4277" s="14"/>
      <c r="C4277" s="14"/>
      <c r="D4277" s="16"/>
      <c r="E4277" s="16"/>
      <c r="F4277" s="14"/>
      <c r="G4277" s="14"/>
      <c r="H4277" s="14"/>
      <c r="I4277" s="15"/>
      <c r="J4277" s="77"/>
      <c r="K4277" s="92"/>
    </row>
    <row r="4278" spans="1:11" ht="12.75" x14ac:dyDescent="0.2">
      <c r="A4278" s="14"/>
      <c r="B4278" s="14"/>
      <c r="C4278" s="14"/>
      <c r="D4278" s="16"/>
      <c r="E4278" s="16"/>
      <c r="F4278" s="14"/>
      <c r="G4278" s="14"/>
      <c r="H4278" s="14"/>
      <c r="I4278" s="15"/>
      <c r="J4278" s="77"/>
      <c r="K4278" s="92"/>
    </row>
    <row r="4279" spans="1:11" ht="12.75" x14ac:dyDescent="0.2">
      <c r="A4279" s="14"/>
      <c r="B4279" s="14"/>
      <c r="C4279" s="14"/>
      <c r="D4279" s="16"/>
      <c r="E4279" s="16"/>
      <c r="F4279" s="14"/>
      <c r="G4279" s="14"/>
      <c r="H4279" s="14"/>
      <c r="I4279" s="15"/>
      <c r="J4279" s="77"/>
      <c r="K4279" s="92"/>
    </row>
    <row r="4280" spans="1:11" ht="12.75" x14ac:dyDescent="0.2">
      <c r="A4280" s="14"/>
      <c r="B4280" s="14"/>
      <c r="C4280" s="14"/>
      <c r="D4280" s="16"/>
      <c r="E4280" s="16"/>
      <c r="F4280" s="14"/>
      <c r="G4280" s="14"/>
      <c r="H4280" s="14"/>
      <c r="I4280" s="15"/>
      <c r="J4280" s="77"/>
      <c r="K4280" s="92"/>
    </row>
    <row r="4281" spans="1:11" ht="12.75" x14ac:dyDescent="0.2">
      <c r="A4281" s="14"/>
      <c r="B4281" s="14"/>
      <c r="C4281" s="14"/>
      <c r="D4281" s="16"/>
      <c r="E4281" s="16"/>
      <c r="F4281" s="14"/>
      <c r="G4281" s="14"/>
      <c r="H4281" s="14"/>
      <c r="I4281" s="15"/>
      <c r="J4281" s="77"/>
      <c r="K4281" s="92"/>
    </row>
    <row r="4282" spans="1:11" ht="12.75" x14ac:dyDescent="0.2">
      <c r="A4282" s="14"/>
      <c r="B4282" s="14"/>
      <c r="C4282" s="14"/>
      <c r="D4282" s="16"/>
      <c r="E4282" s="16"/>
      <c r="F4282" s="14"/>
      <c r="G4282" s="14"/>
      <c r="H4282" s="14"/>
      <c r="I4282" s="15"/>
      <c r="J4282" s="77"/>
      <c r="K4282" s="92"/>
    </row>
    <row r="4283" spans="1:11" ht="12.75" x14ac:dyDescent="0.2">
      <c r="A4283" s="14"/>
      <c r="B4283" s="14"/>
      <c r="C4283" s="14"/>
      <c r="D4283" s="16"/>
      <c r="E4283" s="16"/>
      <c r="F4283" s="14"/>
      <c r="G4283" s="14"/>
      <c r="H4283" s="14"/>
      <c r="I4283" s="15"/>
      <c r="J4283" s="77"/>
      <c r="K4283" s="92"/>
    </row>
    <row r="4284" spans="1:11" ht="12.75" x14ac:dyDescent="0.2">
      <c r="A4284" s="14"/>
      <c r="B4284" s="14"/>
      <c r="C4284" s="14"/>
      <c r="D4284" s="16"/>
      <c r="E4284" s="16"/>
      <c r="F4284" s="14"/>
      <c r="G4284" s="14"/>
      <c r="H4284" s="14"/>
      <c r="I4284" s="15"/>
      <c r="J4284" s="77"/>
      <c r="K4284" s="92"/>
    </row>
    <row r="4285" spans="1:11" ht="12.75" x14ac:dyDescent="0.2">
      <c r="A4285" s="14"/>
      <c r="B4285" s="14"/>
      <c r="C4285" s="14"/>
      <c r="D4285" s="16"/>
      <c r="E4285" s="16"/>
      <c r="F4285" s="14"/>
      <c r="G4285" s="14"/>
      <c r="H4285" s="14"/>
      <c r="I4285" s="15"/>
      <c r="J4285" s="77"/>
      <c r="K4285" s="92"/>
    </row>
    <row r="4286" spans="1:11" ht="12.75" x14ac:dyDescent="0.2">
      <c r="A4286" s="14"/>
      <c r="B4286" s="14"/>
      <c r="C4286" s="14"/>
      <c r="D4286" s="16"/>
      <c r="E4286" s="16"/>
      <c r="F4286" s="14"/>
      <c r="G4286" s="14"/>
      <c r="H4286" s="14"/>
      <c r="I4286" s="15"/>
      <c r="J4286" s="77"/>
      <c r="K4286" s="92"/>
    </row>
    <row r="4287" spans="1:11" ht="12.75" x14ac:dyDescent="0.2">
      <c r="A4287" s="14"/>
      <c r="B4287" s="14"/>
      <c r="C4287" s="14"/>
      <c r="D4287" s="16"/>
      <c r="E4287" s="16"/>
      <c r="F4287" s="14"/>
      <c r="G4287" s="14"/>
      <c r="H4287" s="14"/>
      <c r="I4287" s="15"/>
      <c r="J4287" s="77"/>
      <c r="K4287" s="92"/>
    </row>
    <row r="4288" spans="1:11" ht="12.75" x14ac:dyDescent="0.2">
      <c r="A4288" s="14"/>
      <c r="B4288" s="14"/>
      <c r="C4288" s="14"/>
      <c r="D4288" s="16"/>
      <c r="E4288" s="16"/>
      <c r="F4288" s="14"/>
      <c r="G4288" s="14"/>
      <c r="H4288" s="14"/>
      <c r="I4288" s="15"/>
      <c r="J4288" s="77"/>
      <c r="K4288" s="92"/>
    </row>
    <row r="4289" spans="1:11" ht="12.75" x14ac:dyDescent="0.2">
      <c r="A4289" s="14"/>
      <c r="B4289" s="14"/>
      <c r="C4289" s="14"/>
      <c r="D4289" s="16"/>
      <c r="E4289" s="16"/>
      <c r="F4289" s="14"/>
      <c r="G4289" s="14"/>
      <c r="H4289" s="14"/>
      <c r="I4289" s="15"/>
      <c r="J4289" s="77"/>
      <c r="K4289" s="92"/>
    </row>
    <row r="4290" spans="1:11" ht="12.75" x14ac:dyDescent="0.2">
      <c r="A4290" s="14"/>
      <c r="B4290" s="14"/>
      <c r="C4290" s="14"/>
      <c r="D4290" s="16"/>
      <c r="E4290" s="16"/>
      <c r="F4290" s="14"/>
      <c r="G4290" s="14"/>
      <c r="H4290" s="14"/>
      <c r="I4290" s="15"/>
      <c r="J4290" s="77"/>
      <c r="K4290" s="92"/>
    </row>
    <row r="4291" spans="1:11" ht="12.75" x14ac:dyDescent="0.2">
      <c r="A4291" s="14"/>
      <c r="B4291" s="14"/>
      <c r="C4291" s="14"/>
      <c r="D4291" s="16"/>
      <c r="E4291" s="16"/>
      <c r="F4291" s="14"/>
      <c r="G4291" s="14"/>
      <c r="H4291" s="14"/>
      <c r="I4291" s="15"/>
      <c r="J4291" s="77"/>
      <c r="K4291" s="92"/>
    </row>
    <row r="4292" spans="1:11" ht="12.75" x14ac:dyDescent="0.2">
      <c r="A4292" s="14"/>
      <c r="B4292" s="14"/>
      <c r="C4292" s="14"/>
      <c r="D4292" s="16"/>
      <c r="E4292" s="16"/>
      <c r="F4292" s="14"/>
      <c r="G4292" s="14"/>
      <c r="H4292" s="14"/>
      <c r="I4292" s="15"/>
      <c r="J4292" s="77"/>
      <c r="K4292" s="92"/>
    </row>
    <row r="4293" spans="1:11" ht="12.75" x14ac:dyDescent="0.2">
      <c r="A4293" s="14"/>
      <c r="B4293" s="14"/>
      <c r="C4293" s="14"/>
      <c r="D4293" s="16"/>
      <c r="E4293" s="16"/>
      <c r="F4293" s="14"/>
      <c r="G4293" s="14"/>
      <c r="H4293" s="14"/>
      <c r="I4293" s="15"/>
      <c r="J4293" s="77"/>
      <c r="K4293" s="92"/>
    </row>
    <row r="4294" spans="1:11" ht="12.75" x14ac:dyDescent="0.2">
      <c r="A4294" s="14"/>
      <c r="B4294" s="14"/>
      <c r="C4294" s="14"/>
      <c r="D4294" s="16"/>
      <c r="E4294" s="16"/>
      <c r="F4294" s="14"/>
      <c r="G4294" s="14"/>
      <c r="H4294" s="14"/>
      <c r="I4294" s="15"/>
      <c r="J4294" s="77"/>
      <c r="K4294" s="92"/>
    </row>
    <row r="4295" spans="1:11" ht="12.75" x14ac:dyDescent="0.2">
      <c r="A4295" s="14"/>
      <c r="B4295" s="14"/>
      <c r="C4295" s="14"/>
      <c r="D4295" s="16"/>
      <c r="E4295" s="16"/>
      <c r="F4295" s="14"/>
      <c r="G4295" s="14"/>
      <c r="H4295" s="14"/>
      <c r="I4295" s="15"/>
      <c r="J4295" s="77"/>
      <c r="K4295" s="92"/>
    </row>
    <row r="4296" spans="1:11" ht="12.75" x14ac:dyDescent="0.2">
      <c r="A4296" s="14"/>
      <c r="B4296" s="14"/>
      <c r="C4296" s="14"/>
      <c r="D4296" s="16"/>
      <c r="E4296" s="16"/>
      <c r="F4296" s="14"/>
      <c r="G4296" s="14"/>
      <c r="H4296" s="14"/>
      <c r="I4296" s="15"/>
      <c r="J4296" s="77"/>
      <c r="K4296" s="92"/>
    </row>
    <row r="4297" spans="1:11" ht="12.75" x14ac:dyDescent="0.2">
      <c r="A4297" s="14"/>
      <c r="B4297" s="14"/>
      <c r="C4297" s="14"/>
      <c r="D4297" s="16"/>
      <c r="E4297" s="16"/>
      <c r="F4297" s="14"/>
      <c r="G4297" s="14"/>
      <c r="H4297" s="14"/>
      <c r="I4297" s="15"/>
      <c r="J4297" s="77"/>
      <c r="K4297" s="92"/>
    </row>
    <row r="4298" spans="1:11" ht="12.75" x14ac:dyDescent="0.2">
      <c r="A4298" s="14"/>
      <c r="B4298" s="14"/>
      <c r="C4298" s="14"/>
      <c r="D4298" s="16"/>
      <c r="E4298" s="16"/>
      <c r="F4298" s="14"/>
      <c r="G4298" s="14"/>
      <c r="H4298" s="14"/>
      <c r="I4298" s="15"/>
      <c r="J4298" s="77"/>
      <c r="K4298" s="92"/>
    </row>
    <row r="4299" spans="1:11" ht="12.75" x14ac:dyDescent="0.2">
      <c r="A4299" s="14"/>
      <c r="B4299" s="14"/>
      <c r="C4299" s="14"/>
      <c r="D4299" s="16"/>
      <c r="E4299" s="16"/>
      <c r="F4299" s="14"/>
      <c r="G4299" s="14"/>
      <c r="H4299" s="14"/>
      <c r="I4299" s="15"/>
      <c r="J4299" s="77"/>
      <c r="K4299" s="92"/>
    </row>
    <row r="4300" spans="1:11" ht="12.75" x14ac:dyDescent="0.2">
      <c r="A4300" s="14"/>
      <c r="B4300" s="14"/>
      <c r="C4300" s="14"/>
      <c r="D4300" s="16"/>
      <c r="E4300" s="16"/>
      <c r="F4300" s="14"/>
      <c r="G4300" s="14"/>
      <c r="H4300" s="14"/>
      <c r="I4300" s="15"/>
      <c r="J4300" s="77"/>
      <c r="K4300" s="92"/>
    </row>
    <row r="4301" spans="1:11" ht="12.75" x14ac:dyDescent="0.2">
      <c r="A4301" s="14"/>
      <c r="B4301" s="14"/>
      <c r="C4301" s="14"/>
      <c r="D4301" s="16"/>
      <c r="E4301" s="16"/>
      <c r="F4301" s="14"/>
      <c r="G4301" s="14"/>
      <c r="H4301" s="14"/>
      <c r="I4301" s="15"/>
      <c r="J4301" s="77"/>
      <c r="K4301" s="92"/>
    </row>
    <row r="4302" spans="1:11" ht="12.75" x14ac:dyDescent="0.2">
      <c r="A4302" s="14"/>
      <c r="B4302" s="14"/>
      <c r="C4302" s="14"/>
      <c r="D4302" s="16"/>
      <c r="E4302" s="16"/>
      <c r="F4302" s="14"/>
      <c r="G4302" s="14"/>
      <c r="H4302" s="14"/>
      <c r="I4302" s="15"/>
      <c r="J4302" s="77"/>
      <c r="K4302" s="92"/>
    </row>
    <row r="4303" spans="1:11" ht="12.75" x14ac:dyDescent="0.2">
      <c r="A4303" s="14"/>
      <c r="B4303" s="14"/>
      <c r="C4303" s="14"/>
      <c r="D4303" s="16"/>
      <c r="E4303" s="16"/>
      <c r="F4303" s="14"/>
      <c r="G4303" s="14"/>
      <c r="H4303" s="14"/>
      <c r="I4303" s="15"/>
      <c r="J4303" s="77"/>
      <c r="K4303" s="92"/>
    </row>
    <row r="4304" spans="1:11" ht="12.75" x14ac:dyDescent="0.2">
      <c r="A4304" s="14"/>
      <c r="B4304" s="14"/>
      <c r="C4304" s="14"/>
      <c r="D4304" s="16"/>
      <c r="E4304" s="16"/>
      <c r="F4304" s="14"/>
      <c r="G4304" s="14"/>
      <c r="H4304" s="14"/>
      <c r="I4304" s="15"/>
      <c r="J4304" s="77"/>
      <c r="K4304" s="92"/>
    </row>
    <row r="4305" spans="1:11" ht="12.75" x14ac:dyDescent="0.2">
      <c r="A4305" s="14"/>
      <c r="B4305" s="14"/>
      <c r="C4305" s="14"/>
      <c r="D4305" s="16"/>
      <c r="E4305" s="16"/>
      <c r="F4305" s="14"/>
      <c r="G4305" s="14"/>
      <c r="H4305" s="14"/>
      <c r="I4305" s="15"/>
      <c r="J4305" s="77"/>
      <c r="K4305" s="92"/>
    </row>
    <row r="4306" spans="1:11" ht="12.75" x14ac:dyDescent="0.2">
      <c r="A4306" s="14"/>
      <c r="B4306" s="14"/>
      <c r="C4306" s="14"/>
      <c r="D4306" s="16"/>
      <c r="E4306" s="16"/>
      <c r="F4306" s="14"/>
      <c r="G4306" s="14"/>
      <c r="H4306" s="14"/>
      <c r="I4306" s="15"/>
      <c r="J4306" s="77"/>
      <c r="K4306" s="92"/>
    </row>
    <row r="4307" spans="1:11" ht="12.75" x14ac:dyDescent="0.2">
      <c r="A4307" s="14"/>
      <c r="B4307" s="14"/>
      <c r="C4307" s="14"/>
      <c r="D4307" s="16"/>
      <c r="E4307" s="16"/>
      <c r="F4307" s="14"/>
      <c r="G4307" s="14"/>
      <c r="H4307" s="14"/>
      <c r="I4307" s="15"/>
      <c r="J4307" s="77"/>
      <c r="K4307" s="92"/>
    </row>
    <row r="4308" spans="1:11" ht="12.75" x14ac:dyDescent="0.2">
      <c r="A4308" s="14"/>
      <c r="B4308" s="14"/>
      <c r="C4308" s="14"/>
      <c r="D4308" s="16"/>
      <c r="E4308" s="16"/>
      <c r="F4308" s="14"/>
      <c r="G4308" s="14"/>
      <c r="H4308" s="14"/>
      <c r="I4308" s="15"/>
      <c r="J4308" s="77"/>
      <c r="K4308" s="92"/>
    </row>
    <row r="4309" spans="1:11" ht="12.75" x14ac:dyDescent="0.2">
      <c r="A4309" s="14"/>
      <c r="B4309" s="14"/>
      <c r="C4309" s="14"/>
      <c r="D4309" s="16"/>
      <c r="E4309" s="16"/>
      <c r="F4309" s="14"/>
      <c r="G4309" s="14"/>
      <c r="H4309" s="14"/>
      <c r="I4309" s="15"/>
      <c r="J4309" s="77"/>
      <c r="K4309" s="92"/>
    </row>
    <row r="4310" spans="1:11" ht="12.75" x14ac:dyDescent="0.2">
      <c r="A4310" s="14"/>
      <c r="B4310" s="14"/>
      <c r="C4310" s="14"/>
      <c r="D4310" s="16"/>
      <c r="E4310" s="16"/>
      <c r="F4310" s="14"/>
      <c r="G4310" s="14"/>
      <c r="H4310" s="14"/>
      <c r="I4310" s="15"/>
      <c r="J4310" s="77"/>
      <c r="K4310" s="92"/>
    </row>
    <row r="4311" spans="1:11" ht="12.75" x14ac:dyDescent="0.2">
      <c r="A4311" s="14"/>
      <c r="B4311" s="14"/>
      <c r="C4311" s="14"/>
      <c r="D4311" s="16"/>
      <c r="E4311" s="16"/>
      <c r="F4311" s="14"/>
      <c r="G4311" s="14"/>
      <c r="H4311" s="14"/>
      <c r="I4311" s="15"/>
      <c r="J4311" s="77"/>
      <c r="K4311" s="92"/>
    </row>
    <row r="4312" spans="1:11" ht="12.75" x14ac:dyDescent="0.2">
      <c r="A4312" s="14"/>
      <c r="B4312" s="14"/>
      <c r="C4312" s="14"/>
      <c r="D4312" s="16"/>
      <c r="E4312" s="16"/>
      <c r="F4312" s="14"/>
      <c r="G4312" s="14"/>
      <c r="H4312" s="14"/>
      <c r="I4312" s="15"/>
      <c r="J4312" s="77"/>
      <c r="K4312" s="92"/>
    </row>
    <row r="4313" spans="1:11" ht="12.75" x14ac:dyDescent="0.2">
      <c r="A4313" s="14"/>
      <c r="B4313" s="14"/>
      <c r="C4313" s="14"/>
      <c r="D4313" s="16"/>
      <c r="E4313" s="16"/>
      <c r="F4313" s="14"/>
      <c r="G4313" s="14"/>
      <c r="H4313" s="14"/>
      <c r="I4313" s="15"/>
      <c r="J4313" s="77"/>
      <c r="K4313" s="92"/>
    </row>
    <row r="4314" spans="1:11" ht="12.75" x14ac:dyDescent="0.2">
      <c r="A4314" s="14"/>
      <c r="B4314" s="14"/>
      <c r="C4314" s="14"/>
      <c r="D4314" s="16"/>
      <c r="E4314" s="16"/>
      <c r="F4314" s="14"/>
      <c r="G4314" s="14"/>
      <c r="H4314" s="14"/>
      <c r="I4314" s="15"/>
      <c r="J4314" s="77"/>
      <c r="K4314" s="92"/>
    </row>
    <row r="4315" spans="1:11" ht="12.75" x14ac:dyDescent="0.2">
      <c r="A4315" s="14"/>
      <c r="B4315" s="14"/>
      <c r="C4315" s="14"/>
      <c r="D4315" s="16"/>
      <c r="E4315" s="16"/>
      <c r="F4315" s="14"/>
      <c r="G4315" s="14"/>
      <c r="H4315" s="14"/>
      <c r="I4315" s="15"/>
      <c r="J4315" s="77"/>
      <c r="K4315" s="92"/>
    </row>
    <row r="4316" spans="1:11" ht="12.75" x14ac:dyDescent="0.2">
      <c r="A4316" s="14"/>
      <c r="B4316" s="14"/>
      <c r="C4316" s="14"/>
      <c r="D4316" s="16"/>
      <c r="E4316" s="16"/>
      <c r="F4316" s="14"/>
      <c r="G4316" s="14"/>
      <c r="H4316" s="14"/>
      <c r="I4316" s="15"/>
      <c r="J4316" s="77"/>
      <c r="K4316" s="92"/>
    </row>
    <row r="4317" spans="1:11" ht="12.75" x14ac:dyDescent="0.2">
      <c r="A4317" s="14"/>
      <c r="B4317" s="14"/>
      <c r="C4317" s="14"/>
      <c r="D4317" s="16"/>
      <c r="E4317" s="16"/>
      <c r="F4317" s="14"/>
      <c r="G4317" s="14"/>
      <c r="H4317" s="14"/>
      <c r="I4317" s="15"/>
      <c r="J4317" s="77"/>
      <c r="K4317" s="92"/>
    </row>
    <row r="4318" spans="1:11" ht="12.75" x14ac:dyDescent="0.2">
      <c r="A4318" s="14"/>
      <c r="B4318" s="14"/>
      <c r="C4318" s="14"/>
      <c r="D4318" s="16"/>
      <c r="E4318" s="16"/>
      <c r="F4318" s="14"/>
      <c r="G4318" s="14"/>
      <c r="H4318" s="14"/>
      <c r="I4318" s="15"/>
      <c r="J4318" s="77"/>
      <c r="K4318" s="92"/>
    </row>
    <row r="4319" spans="1:11" ht="12.75" x14ac:dyDescent="0.2">
      <c r="A4319" s="14"/>
      <c r="B4319" s="14"/>
      <c r="C4319" s="14"/>
      <c r="D4319" s="16"/>
      <c r="E4319" s="16"/>
      <c r="F4319" s="14"/>
      <c r="G4319" s="14"/>
      <c r="H4319" s="14"/>
      <c r="I4319" s="15"/>
      <c r="J4319" s="77"/>
      <c r="K4319" s="92"/>
    </row>
    <row r="4320" spans="1:11" ht="12.75" x14ac:dyDescent="0.2">
      <c r="A4320" s="14"/>
      <c r="B4320" s="14"/>
      <c r="C4320" s="14"/>
      <c r="D4320" s="16"/>
      <c r="E4320" s="16"/>
      <c r="F4320" s="14"/>
      <c r="G4320" s="14"/>
      <c r="H4320" s="14"/>
      <c r="I4320" s="15"/>
      <c r="J4320" s="77"/>
      <c r="K4320" s="92"/>
    </row>
    <row r="4321" spans="1:11" ht="12.75" x14ac:dyDescent="0.2">
      <c r="A4321" s="14"/>
      <c r="B4321" s="14"/>
      <c r="C4321" s="14"/>
      <c r="D4321" s="16"/>
      <c r="E4321" s="16"/>
      <c r="F4321" s="14"/>
      <c r="G4321" s="14"/>
      <c r="H4321" s="14"/>
      <c r="I4321" s="15"/>
      <c r="J4321" s="77"/>
      <c r="K4321" s="92"/>
    </row>
    <row r="4322" spans="1:11" ht="12.75" x14ac:dyDescent="0.2">
      <c r="A4322" s="14"/>
      <c r="B4322" s="14"/>
      <c r="C4322" s="14"/>
      <c r="D4322" s="16"/>
      <c r="E4322" s="16"/>
      <c r="F4322" s="14"/>
      <c r="G4322" s="14"/>
      <c r="H4322" s="14"/>
      <c r="I4322" s="15"/>
      <c r="J4322" s="77"/>
      <c r="K4322" s="92"/>
    </row>
    <row r="4323" spans="1:11" ht="12.75" x14ac:dyDescent="0.2">
      <c r="A4323" s="14"/>
      <c r="B4323" s="14"/>
      <c r="C4323" s="14"/>
      <c r="D4323" s="16"/>
      <c r="E4323" s="16"/>
      <c r="F4323" s="14"/>
      <c r="G4323" s="14"/>
      <c r="H4323" s="14"/>
      <c r="I4323" s="15"/>
      <c r="J4323" s="77"/>
      <c r="K4323" s="92"/>
    </row>
    <row r="4324" spans="1:11" ht="12.75" x14ac:dyDescent="0.2">
      <c r="A4324" s="14"/>
      <c r="B4324" s="14"/>
      <c r="C4324" s="14"/>
      <c r="D4324" s="16"/>
      <c r="E4324" s="16"/>
      <c r="F4324" s="14"/>
      <c r="G4324" s="14"/>
      <c r="H4324" s="14"/>
      <c r="I4324" s="15"/>
      <c r="J4324" s="77"/>
      <c r="K4324" s="92"/>
    </row>
    <row r="4325" spans="1:11" ht="12.75" x14ac:dyDescent="0.2">
      <c r="A4325" s="14"/>
      <c r="B4325" s="14"/>
      <c r="C4325" s="14"/>
      <c r="D4325" s="16"/>
      <c r="E4325" s="16"/>
      <c r="F4325" s="14"/>
      <c r="G4325" s="14"/>
      <c r="H4325" s="14"/>
      <c r="I4325" s="15"/>
      <c r="J4325" s="77"/>
      <c r="K4325" s="92"/>
    </row>
    <row r="4326" spans="1:11" ht="12.75" x14ac:dyDescent="0.2">
      <c r="A4326" s="14"/>
      <c r="B4326" s="14"/>
      <c r="C4326" s="14"/>
      <c r="D4326" s="16"/>
      <c r="E4326" s="16"/>
      <c r="F4326" s="14"/>
      <c r="G4326" s="14"/>
      <c r="H4326" s="14"/>
      <c r="I4326" s="15"/>
      <c r="J4326" s="77"/>
      <c r="K4326" s="92"/>
    </row>
    <row r="4327" spans="1:11" ht="12.75" x14ac:dyDescent="0.2">
      <c r="A4327" s="14"/>
      <c r="B4327" s="14"/>
      <c r="C4327" s="14"/>
      <c r="D4327" s="16"/>
      <c r="E4327" s="16"/>
      <c r="F4327" s="14"/>
      <c r="G4327" s="14"/>
      <c r="H4327" s="14"/>
      <c r="I4327" s="15"/>
      <c r="J4327" s="77"/>
      <c r="K4327" s="92"/>
    </row>
    <row r="4328" spans="1:11" ht="12.75" x14ac:dyDescent="0.2">
      <c r="A4328" s="14"/>
      <c r="B4328" s="14"/>
      <c r="C4328" s="14"/>
      <c r="D4328" s="16"/>
      <c r="E4328" s="16"/>
      <c r="F4328" s="14"/>
      <c r="G4328" s="14"/>
      <c r="H4328" s="14"/>
      <c r="I4328" s="15"/>
      <c r="J4328" s="77"/>
      <c r="K4328" s="92"/>
    </row>
    <row r="4329" spans="1:11" ht="12.75" x14ac:dyDescent="0.2">
      <c r="A4329" s="14"/>
      <c r="B4329" s="14"/>
      <c r="C4329" s="14"/>
      <c r="D4329" s="16"/>
      <c r="E4329" s="16"/>
      <c r="F4329" s="14"/>
      <c r="G4329" s="14"/>
      <c r="H4329" s="14"/>
      <c r="I4329" s="15"/>
      <c r="J4329" s="77"/>
      <c r="K4329" s="92"/>
    </row>
    <row r="4330" spans="1:11" ht="12.75" x14ac:dyDescent="0.2">
      <c r="A4330" s="14"/>
      <c r="B4330" s="14"/>
      <c r="C4330" s="14"/>
      <c r="D4330" s="16"/>
      <c r="E4330" s="16"/>
      <c r="F4330" s="14"/>
      <c r="G4330" s="14"/>
      <c r="H4330" s="14"/>
      <c r="I4330" s="15"/>
      <c r="J4330" s="77"/>
      <c r="K4330" s="92"/>
    </row>
    <row r="4331" spans="1:11" ht="12.75" x14ac:dyDescent="0.2">
      <c r="A4331" s="14"/>
      <c r="B4331" s="14"/>
      <c r="C4331" s="14"/>
      <c r="D4331" s="16"/>
      <c r="E4331" s="16"/>
      <c r="F4331" s="14"/>
      <c r="G4331" s="14"/>
      <c r="H4331" s="14"/>
      <c r="I4331" s="15"/>
      <c r="J4331" s="77"/>
      <c r="K4331" s="92"/>
    </row>
    <row r="4332" spans="1:11" ht="12.75" x14ac:dyDescent="0.2">
      <c r="A4332" s="14"/>
      <c r="B4332" s="14"/>
      <c r="C4332" s="14"/>
      <c r="D4332" s="16"/>
      <c r="E4332" s="16"/>
      <c r="F4332" s="14"/>
      <c r="G4332" s="14"/>
      <c r="H4332" s="14"/>
      <c r="I4332" s="15"/>
      <c r="J4332" s="77"/>
      <c r="K4332" s="92"/>
    </row>
    <row r="4333" spans="1:11" ht="12.75" x14ac:dyDescent="0.2">
      <c r="A4333" s="14"/>
      <c r="B4333" s="14"/>
      <c r="C4333" s="14"/>
      <c r="D4333" s="16"/>
      <c r="E4333" s="16"/>
      <c r="F4333" s="14"/>
      <c r="G4333" s="14"/>
      <c r="H4333" s="14"/>
      <c r="I4333" s="15"/>
      <c r="J4333" s="77"/>
      <c r="K4333" s="92"/>
    </row>
    <row r="4334" spans="1:11" ht="12.75" x14ac:dyDescent="0.2">
      <c r="A4334" s="14"/>
      <c r="B4334" s="14"/>
      <c r="C4334" s="14"/>
      <c r="D4334" s="16"/>
      <c r="E4334" s="16"/>
      <c r="F4334" s="14"/>
      <c r="G4334" s="14"/>
      <c r="H4334" s="14"/>
      <c r="I4334" s="15"/>
      <c r="J4334" s="77"/>
      <c r="K4334" s="92"/>
    </row>
    <row r="4335" spans="1:11" ht="12.75" x14ac:dyDescent="0.2">
      <c r="A4335" s="14"/>
      <c r="B4335" s="14"/>
      <c r="C4335" s="14"/>
      <c r="D4335" s="16"/>
      <c r="E4335" s="16"/>
      <c r="F4335" s="14"/>
      <c r="G4335" s="14"/>
      <c r="H4335" s="14"/>
      <c r="I4335" s="15"/>
      <c r="J4335" s="77"/>
      <c r="K4335" s="92"/>
    </row>
    <row r="4336" spans="1:11" ht="12.75" x14ac:dyDescent="0.2">
      <c r="A4336" s="14"/>
      <c r="B4336" s="14"/>
      <c r="C4336" s="14"/>
      <c r="D4336" s="16"/>
      <c r="E4336" s="16"/>
      <c r="F4336" s="14"/>
      <c r="G4336" s="14"/>
      <c r="H4336" s="14"/>
      <c r="I4336" s="15"/>
      <c r="J4336" s="77"/>
      <c r="K4336" s="92"/>
    </row>
    <row r="4337" spans="1:11" ht="12.75" x14ac:dyDescent="0.2">
      <c r="A4337" s="14"/>
      <c r="B4337" s="14"/>
      <c r="C4337" s="14"/>
      <c r="D4337" s="16"/>
      <c r="E4337" s="16"/>
      <c r="F4337" s="14"/>
      <c r="G4337" s="14"/>
      <c r="H4337" s="14"/>
      <c r="I4337" s="15"/>
      <c r="J4337" s="77"/>
      <c r="K4337" s="92"/>
    </row>
    <row r="4338" spans="1:11" ht="12.75" x14ac:dyDescent="0.2">
      <c r="A4338" s="14"/>
      <c r="B4338" s="14"/>
      <c r="C4338" s="14"/>
      <c r="D4338" s="16"/>
      <c r="E4338" s="16"/>
      <c r="F4338" s="14"/>
      <c r="G4338" s="14"/>
      <c r="H4338" s="14"/>
      <c r="I4338" s="15"/>
      <c r="J4338" s="77"/>
      <c r="K4338" s="92"/>
    </row>
    <row r="4339" spans="1:11" ht="12.75" x14ac:dyDescent="0.2">
      <c r="A4339" s="14"/>
      <c r="B4339" s="14"/>
      <c r="C4339" s="14"/>
      <c r="D4339" s="16"/>
      <c r="E4339" s="16"/>
      <c r="F4339" s="14"/>
      <c r="G4339" s="14"/>
      <c r="H4339" s="14"/>
      <c r="I4339" s="15"/>
      <c r="J4339" s="77"/>
      <c r="K4339" s="92"/>
    </row>
    <row r="4340" spans="1:11" ht="12.75" x14ac:dyDescent="0.2">
      <c r="A4340" s="14"/>
      <c r="B4340" s="14"/>
      <c r="C4340" s="14"/>
      <c r="D4340" s="16"/>
      <c r="E4340" s="16"/>
      <c r="F4340" s="14"/>
      <c r="G4340" s="14"/>
      <c r="H4340" s="14"/>
      <c r="I4340" s="15"/>
      <c r="J4340" s="77"/>
      <c r="K4340" s="92"/>
    </row>
    <row r="4341" spans="1:11" ht="12.75" x14ac:dyDescent="0.2">
      <c r="A4341" s="14"/>
      <c r="B4341" s="14"/>
      <c r="C4341" s="14"/>
      <c r="D4341" s="16"/>
      <c r="E4341" s="16"/>
      <c r="F4341" s="14"/>
      <c r="G4341" s="14"/>
      <c r="H4341" s="14"/>
      <c r="I4341" s="15"/>
      <c r="J4341" s="77"/>
      <c r="K4341" s="92"/>
    </row>
    <row r="4342" spans="1:11" ht="12.75" x14ac:dyDescent="0.2">
      <c r="A4342" s="14"/>
      <c r="B4342" s="14"/>
      <c r="C4342" s="14"/>
      <c r="D4342" s="16"/>
      <c r="E4342" s="16"/>
      <c r="F4342" s="14"/>
      <c r="G4342" s="14"/>
      <c r="H4342" s="14"/>
      <c r="I4342" s="15"/>
      <c r="J4342" s="77"/>
      <c r="K4342" s="92"/>
    </row>
    <row r="4343" spans="1:11" ht="12.75" x14ac:dyDescent="0.2">
      <c r="A4343" s="14"/>
      <c r="B4343" s="14"/>
      <c r="C4343" s="14"/>
      <c r="D4343" s="16"/>
      <c r="E4343" s="16"/>
      <c r="F4343" s="14"/>
      <c r="G4343" s="14"/>
      <c r="H4343" s="14"/>
      <c r="I4343" s="15"/>
      <c r="J4343" s="77"/>
      <c r="K4343" s="92"/>
    </row>
    <row r="4344" spans="1:11" ht="12.75" x14ac:dyDescent="0.2">
      <c r="A4344" s="14"/>
      <c r="B4344" s="14"/>
      <c r="C4344" s="14"/>
      <c r="D4344" s="16"/>
      <c r="E4344" s="16"/>
      <c r="F4344" s="14"/>
      <c r="G4344" s="14"/>
      <c r="H4344" s="14"/>
      <c r="I4344" s="15"/>
      <c r="J4344" s="77"/>
      <c r="K4344" s="92"/>
    </row>
    <row r="4345" spans="1:11" ht="12.75" x14ac:dyDescent="0.2">
      <c r="A4345" s="14"/>
      <c r="B4345" s="14"/>
      <c r="C4345" s="14"/>
      <c r="D4345" s="16"/>
      <c r="E4345" s="16"/>
      <c r="F4345" s="14"/>
      <c r="G4345" s="14"/>
      <c r="H4345" s="14"/>
      <c r="I4345" s="15"/>
      <c r="J4345" s="77"/>
      <c r="K4345" s="92"/>
    </row>
    <row r="4346" spans="1:11" ht="12.75" x14ac:dyDescent="0.2">
      <c r="A4346" s="14"/>
      <c r="B4346" s="14"/>
      <c r="C4346" s="14"/>
      <c r="D4346" s="16"/>
      <c r="E4346" s="16"/>
      <c r="F4346" s="14"/>
      <c r="G4346" s="14"/>
      <c r="H4346" s="14"/>
      <c r="I4346" s="15"/>
      <c r="J4346" s="77"/>
      <c r="K4346" s="92"/>
    </row>
    <row r="4347" spans="1:11" ht="12.75" x14ac:dyDescent="0.2">
      <c r="A4347" s="14"/>
      <c r="B4347" s="14"/>
      <c r="C4347" s="14"/>
      <c r="D4347" s="16"/>
      <c r="E4347" s="16"/>
      <c r="F4347" s="14"/>
      <c r="G4347" s="14"/>
      <c r="H4347" s="14"/>
      <c r="I4347" s="15"/>
      <c r="J4347" s="77"/>
      <c r="K4347" s="92"/>
    </row>
    <row r="4348" spans="1:11" ht="12.75" x14ac:dyDescent="0.2">
      <c r="A4348" s="14"/>
      <c r="B4348" s="14"/>
      <c r="C4348" s="14"/>
      <c r="D4348" s="16"/>
      <c r="E4348" s="16"/>
      <c r="F4348" s="14"/>
      <c r="G4348" s="14"/>
      <c r="H4348" s="14"/>
      <c r="I4348" s="15"/>
      <c r="J4348" s="77"/>
      <c r="K4348" s="92"/>
    </row>
    <row r="4349" spans="1:11" ht="12.75" x14ac:dyDescent="0.2">
      <c r="A4349" s="14"/>
      <c r="B4349" s="14"/>
      <c r="C4349" s="14"/>
      <c r="D4349" s="16"/>
      <c r="E4349" s="16"/>
      <c r="F4349" s="14"/>
      <c r="G4349" s="14"/>
      <c r="H4349" s="14"/>
      <c r="I4349" s="15"/>
      <c r="J4349" s="77"/>
      <c r="K4349" s="92"/>
    </row>
    <row r="4350" spans="1:11" ht="12.75" x14ac:dyDescent="0.2">
      <c r="A4350" s="14"/>
      <c r="B4350" s="14"/>
      <c r="C4350" s="14"/>
      <c r="D4350" s="16"/>
      <c r="E4350" s="16"/>
      <c r="F4350" s="14"/>
      <c r="G4350" s="14"/>
      <c r="H4350" s="14"/>
      <c r="I4350" s="15"/>
      <c r="J4350" s="77"/>
      <c r="K4350" s="92"/>
    </row>
    <row r="4351" spans="1:11" ht="12.75" x14ac:dyDescent="0.2">
      <c r="A4351" s="14"/>
      <c r="B4351" s="14"/>
      <c r="C4351" s="14"/>
      <c r="D4351" s="16"/>
      <c r="E4351" s="16"/>
      <c r="F4351" s="14"/>
      <c r="G4351" s="14"/>
      <c r="H4351" s="14"/>
      <c r="I4351" s="15"/>
      <c r="J4351" s="77"/>
      <c r="K4351" s="92"/>
    </row>
    <row r="4352" spans="1:11" ht="12.75" x14ac:dyDescent="0.2">
      <c r="A4352" s="14"/>
      <c r="B4352" s="14"/>
      <c r="C4352" s="14"/>
      <c r="D4352" s="16"/>
      <c r="E4352" s="16"/>
      <c r="F4352" s="14"/>
      <c r="G4352" s="14"/>
      <c r="H4352" s="14"/>
      <c r="I4352" s="15"/>
      <c r="J4352" s="77"/>
      <c r="K4352" s="92"/>
    </row>
    <row r="4353" spans="1:11" ht="12.75" x14ac:dyDescent="0.2">
      <c r="A4353" s="14"/>
      <c r="B4353" s="14"/>
      <c r="C4353" s="14"/>
      <c r="D4353" s="16"/>
      <c r="E4353" s="16"/>
      <c r="F4353" s="14"/>
      <c r="G4353" s="14"/>
      <c r="H4353" s="14"/>
      <c r="I4353" s="15"/>
      <c r="J4353" s="77"/>
      <c r="K4353" s="92"/>
    </row>
    <row r="4354" spans="1:11" ht="12.75" x14ac:dyDescent="0.2">
      <c r="A4354" s="14"/>
      <c r="B4354" s="14"/>
      <c r="C4354" s="14"/>
      <c r="D4354" s="16"/>
      <c r="E4354" s="16"/>
      <c r="F4354" s="14"/>
      <c r="G4354" s="14"/>
      <c r="H4354" s="14"/>
      <c r="I4354" s="15"/>
      <c r="J4354" s="77"/>
      <c r="K4354" s="92"/>
    </row>
    <row r="4355" spans="1:11" ht="12.75" x14ac:dyDescent="0.2">
      <c r="A4355" s="14"/>
      <c r="B4355" s="14"/>
      <c r="C4355" s="14"/>
      <c r="D4355" s="16"/>
      <c r="E4355" s="16"/>
      <c r="F4355" s="14"/>
      <c r="G4355" s="14"/>
      <c r="H4355" s="14"/>
      <c r="I4355" s="15"/>
      <c r="J4355" s="77"/>
      <c r="K4355" s="92"/>
    </row>
    <row r="4356" spans="1:11" ht="12.75" x14ac:dyDescent="0.2">
      <c r="A4356" s="14"/>
      <c r="B4356" s="14"/>
      <c r="C4356" s="14"/>
      <c r="D4356" s="16"/>
      <c r="E4356" s="16"/>
      <c r="F4356" s="14"/>
      <c r="G4356" s="14"/>
      <c r="H4356" s="14"/>
      <c r="I4356" s="15"/>
      <c r="J4356" s="77"/>
      <c r="K4356" s="92"/>
    </row>
    <row r="4357" spans="1:11" ht="12.75" x14ac:dyDescent="0.2">
      <c r="A4357" s="14"/>
      <c r="B4357" s="14"/>
      <c r="C4357" s="14"/>
      <c r="D4357" s="16"/>
      <c r="E4357" s="16"/>
      <c r="F4357" s="14"/>
      <c r="G4357" s="14"/>
      <c r="H4357" s="14"/>
      <c r="I4357" s="15"/>
      <c r="J4357" s="77"/>
      <c r="K4357" s="92"/>
    </row>
    <row r="4358" spans="1:11" ht="12.75" x14ac:dyDescent="0.2">
      <c r="A4358" s="14"/>
      <c r="B4358" s="14"/>
      <c r="C4358" s="14"/>
      <c r="D4358" s="16"/>
      <c r="E4358" s="16"/>
      <c r="F4358" s="14"/>
      <c r="G4358" s="14"/>
      <c r="H4358" s="14"/>
      <c r="I4358" s="15"/>
      <c r="J4358" s="77"/>
      <c r="K4358" s="92"/>
    </row>
    <row r="4359" spans="1:11" ht="12.75" x14ac:dyDescent="0.2">
      <c r="A4359" s="14"/>
      <c r="B4359" s="14"/>
      <c r="C4359" s="14"/>
      <c r="D4359" s="16"/>
      <c r="E4359" s="16"/>
      <c r="F4359" s="14"/>
      <c r="G4359" s="14"/>
      <c r="H4359" s="14"/>
      <c r="I4359" s="15"/>
      <c r="J4359" s="77"/>
      <c r="K4359" s="92"/>
    </row>
    <row r="4360" spans="1:11" ht="12.75" x14ac:dyDescent="0.2">
      <c r="A4360" s="14"/>
      <c r="B4360" s="14"/>
      <c r="C4360" s="14"/>
      <c r="D4360" s="16"/>
      <c r="E4360" s="16"/>
      <c r="F4360" s="14"/>
      <c r="G4360" s="14"/>
      <c r="H4360" s="14"/>
      <c r="I4360" s="15"/>
      <c r="J4360" s="77"/>
      <c r="K4360" s="92"/>
    </row>
    <row r="4361" spans="1:11" ht="12.75" x14ac:dyDescent="0.2">
      <c r="A4361" s="14"/>
      <c r="B4361" s="14"/>
      <c r="C4361" s="14"/>
      <c r="D4361" s="16"/>
      <c r="E4361" s="16"/>
      <c r="F4361" s="14"/>
      <c r="G4361" s="14"/>
      <c r="H4361" s="14"/>
      <c r="I4361" s="15"/>
      <c r="J4361" s="77"/>
      <c r="K4361" s="92"/>
    </row>
    <row r="4362" spans="1:11" ht="12.75" x14ac:dyDescent="0.2">
      <c r="A4362" s="14"/>
      <c r="B4362" s="14"/>
      <c r="C4362" s="14"/>
      <c r="D4362" s="16"/>
      <c r="E4362" s="16"/>
      <c r="F4362" s="14"/>
      <c r="G4362" s="14"/>
      <c r="H4362" s="14"/>
      <c r="I4362" s="15"/>
      <c r="J4362" s="77"/>
      <c r="K4362" s="92"/>
    </row>
    <row r="4363" spans="1:11" ht="12.75" x14ac:dyDescent="0.2">
      <c r="A4363" s="14"/>
      <c r="B4363" s="14"/>
      <c r="C4363" s="14"/>
      <c r="D4363" s="16"/>
      <c r="E4363" s="16"/>
      <c r="F4363" s="14"/>
      <c r="G4363" s="14"/>
      <c r="H4363" s="14"/>
      <c r="I4363" s="15"/>
      <c r="J4363" s="77"/>
      <c r="K4363" s="92"/>
    </row>
    <row r="4364" spans="1:11" ht="12.75" x14ac:dyDescent="0.2">
      <c r="A4364" s="14"/>
      <c r="B4364" s="14"/>
      <c r="C4364" s="14"/>
      <c r="D4364" s="16"/>
      <c r="E4364" s="16"/>
      <c r="F4364" s="14"/>
      <c r="G4364" s="14"/>
      <c r="H4364" s="14"/>
      <c r="I4364" s="15"/>
      <c r="J4364" s="77"/>
      <c r="K4364" s="92"/>
    </row>
    <row r="4365" spans="1:11" ht="12.75" x14ac:dyDescent="0.2">
      <c r="A4365" s="14"/>
      <c r="B4365" s="14"/>
      <c r="C4365" s="14"/>
      <c r="D4365" s="16"/>
      <c r="E4365" s="16"/>
      <c r="F4365" s="14"/>
      <c r="G4365" s="14"/>
      <c r="H4365" s="14"/>
      <c r="I4365" s="15"/>
      <c r="J4365" s="77"/>
      <c r="K4365" s="92"/>
    </row>
    <row r="4366" spans="1:11" ht="12.75" x14ac:dyDescent="0.2">
      <c r="A4366" s="14"/>
      <c r="B4366" s="14"/>
      <c r="C4366" s="14"/>
      <c r="D4366" s="16"/>
      <c r="E4366" s="16"/>
      <c r="F4366" s="14"/>
      <c r="G4366" s="14"/>
      <c r="H4366" s="14"/>
      <c r="I4366" s="15"/>
      <c r="J4366" s="77"/>
      <c r="K4366" s="92"/>
    </row>
    <row r="4367" spans="1:11" ht="12.75" x14ac:dyDescent="0.2">
      <c r="A4367" s="14"/>
      <c r="B4367" s="14"/>
      <c r="C4367" s="14"/>
      <c r="D4367" s="16"/>
      <c r="E4367" s="16"/>
      <c r="F4367" s="14"/>
      <c r="G4367" s="14"/>
      <c r="H4367" s="14"/>
      <c r="I4367" s="15"/>
      <c r="J4367" s="77"/>
      <c r="K4367" s="92"/>
    </row>
    <row r="4368" spans="1:11" ht="12.75" x14ac:dyDescent="0.2">
      <c r="A4368" s="14"/>
      <c r="B4368" s="14"/>
      <c r="C4368" s="14"/>
      <c r="D4368" s="16"/>
      <c r="E4368" s="16"/>
      <c r="F4368" s="14"/>
      <c r="G4368" s="14"/>
      <c r="H4368" s="14"/>
      <c r="I4368" s="15"/>
      <c r="J4368" s="77"/>
      <c r="K4368" s="92"/>
    </row>
    <row r="4369" spans="1:11" ht="12.75" x14ac:dyDescent="0.2">
      <c r="A4369" s="14"/>
      <c r="B4369" s="14"/>
      <c r="C4369" s="14"/>
      <c r="D4369" s="16"/>
      <c r="E4369" s="16"/>
      <c r="F4369" s="14"/>
      <c r="G4369" s="14"/>
      <c r="H4369" s="14"/>
      <c r="I4369" s="15"/>
      <c r="J4369" s="77"/>
      <c r="K4369" s="92"/>
    </row>
    <row r="4370" spans="1:11" ht="12.75" x14ac:dyDescent="0.2">
      <c r="A4370" s="14"/>
      <c r="B4370" s="14"/>
      <c r="C4370" s="14"/>
      <c r="D4370" s="16"/>
      <c r="E4370" s="16"/>
      <c r="F4370" s="14"/>
      <c r="G4370" s="14"/>
      <c r="H4370" s="14"/>
      <c r="I4370" s="15"/>
      <c r="J4370" s="77"/>
      <c r="K4370" s="92"/>
    </row>
    <row r="4371" spans="1:11" ht="12.75" x14ac:dyDescent="0.2">
      <c r="A4371" s="14"/>
      <c r="B4371" s="14"/>
      <c r="C4371" s="14"/>
      <c r="D4371" s="16"/>
      <c r="E4371" s="16"/>
      <c r="F4371" s="14"/>
      <c r="G4371" s="14"/>
      <c r="H4371" s="14"/>
      <c r="I4371" s="15"/>
      <c r="J4371" s="77"/>
      <c r="K4371" s="92"/>
    </row>
    <row r="4372" spans="1:11" ht="12.75" x14ac:dyDescent="0.2">
      <c r="A4372" s="14"/>
      <c r="B4372" s="14"/>
      <c r="C4372" s="14"/>
      <c r="D4372" s="16"/>
      <c r="E4372" s="16"/>
      <c r="F4372" s="14"/>
      <c r="G4372" s="14"/>
      <c r="H4372" s="14"/>
      <c r="I4372" s="15"/>
      <c r="J4372" s="77"/>
      <c r="K4372" s="92"/>
    </row>
    <row r="4373" spans="1:11" ht="12.75" x14ac:dyDescent="0.2">
      <c r="A4373" s="14"/>
      <c r="B4373" s="14"/>
      <c r="C4373" s="14"/>
      <c r="D4373" s="16"/>
      <c r="E4373" s="16"/>
      <c r="F4373" s="14"/>
      <c r="G4373" s="14"/>
      <c r="H4373" s="14"/>
      <c r="I4373" s="15"/>
      <c r="J4373" s="77"/>
      <c r="K4373" s="92"/>
    </row>
    <row r="4374" spans="1:11" ht="12.75" x14ac:dyDescent="0.2">
      <c r="A4374" s="14"/>
      <c r="B4374" s="14"/>
      <c r="C4374" s="14"/>
      <c r="D4374" s="16"/>
      <c r="E4374" s="16"/>
      <c r="F4374" s="14"/>
      <c r="G4374" s="14"/>
      <c r="H4374" s="14"/>
      <c r="I4374" s="15"/>
      <c r="J4374" s="77"/>
      <c r="K4374" s="92"/>
    </row>
    <row r="4375" spans="1:11" ht="12.75" x14ac:dyDescent="0.2">
      <c r="A4375" s="14"/>
      <c r="B4375" s="14"/>
      <c r="C4375" s="14"/>
      <c r="D4375" s="16"/>
      <c r="E4375" s="16"/>
      <c r="F4375" s="14"/>
      <c r="G4375" s="14"/>
      <c r="H4375" s="14"/>
      <c r="I4375" s="15"/>
      <c r="J4375" s="77"/>
      <c r="K4375" s="92"/>
    </row>
    <row r="4376" spans="1:11" ht="12.75" x14ac:dyDescent="0.2">
      <c r="A4376" s="14"/>
      <c r="B4376" s="14"/>
      <c r="C4376" s="14"/>
      <c r="D4376" s="16"/>
      <c r="E4376" s="16"/>
      <c r="F4376" s="14"/>
      <c r="G4376" s="14"/>
      <c r="H4376" s="14"/>
      <c r="I4376" s="15"/>
      <c r="J4376" s="77"/>
      <c r="K4376" s="92"/>
    </row>
    <row r="4377" spans="1:11" ht="12.75" x14ac:dyDescent="0.2">
      <c r="A4377" s="14"/>
      <c r="B4377" s="14"/>
      <c r="C4377" s="14"/>
      <c r="D4377" s="16"/>
      <c r="E4377" s="16"/>
      <c r="F4377" s="14"/>
      <c r="G4377" s="14"/>
      <c r="H4377" s="14"/>
      <c r="I4377" s="15"/>
      <c r="J4377" s="77"/>
      <c r="K4377" s="92"/>
    </row>
    <row r="4378" spans="1:11" ht="12.75" x14ac:dyDescent="0.2">
      <c r="A4378" s="14"/>
      <c r="B4378" s="14"/>
      <c r="C4378" s="14"/>
      <c r="D4378" s="16"/>
      <c r="E4378" s="16"/>
      <c r="F4378" s="14"/>
      <c r="G4378" s="14"/>
      <c r="H4378" s="14"/>
      <c r="I4378" s="15"/>
      <c r="J4378" s="77"/>
      <c r="K4378" s="92"/>
    </row>
    <row r="4379" spans="1:11" ht="12.75" x14ac:dyDescent="0.2">
      <c r="A4379" s="14"/>
      <c r="B4379" s="14"/>
      <c r="C4379" s="14"/>
      <c r="D4379" s="16"/>
      <c r="E4379" s="16"/>
      <c r="F4379" s="14"/>
      <c r="G4379" s="14"/>
      <c r="H4379" s="14"/>
      <c r="I4379" s="15"/>
      <c r="J4379" s="77"/>
      <c r="K4379" s="92"/>
    </row>
    <row r="4380" spans="1:11" ht="12.75" x14ac:dyDescent="0.2">
      <c r="A4380" s="14"/>
      <c r="B4380" s="14"/>
      <c r="C4380" s="14"/>
      <c r="D4380" s="16"/>
      <c r="E4380" s="16"/>
      <c r="F4380" s="14"/>
      <c r="G4380" s="14"/>
      <c r="H4380" s="14"/>
      <c r="I4380" s="15"/>
      <c r="J4380" s="77"/>
      <c r="K4380" s="92"/>
    </row>
    <row r="4381" spans="1:11" ht="12.75" x14ac:dyDescent="0.2">
      <c r="A4381" s="14"/>
      <c r="B4381" s="14"/>
      <c r="C4381" s="14"/>
      <c r="D4381" s="16"/>
      <c r="E4381" s="16"/>
      <c r="F4381" s="14"/>
      <c r="G4381" s="14"/>
      <c r="H4381" s="14"/>
      <c r="I4381" s="15"/>
      <c r="J4381" s="77"/>
      <c r="K4381" s="92"/>
    </row>
    <row r="4382" spans="1:11" ht="12.75" x14ac:dyDescent="0.2">
      <c r="A4382" s="14"/>
      <c r="B4382" s="14"/>
      <c r="C4382" s="14"/>
      <c r="D4382" s="16"/>
      <c r="E4382" s="16"/>
      <c r="F4382" s="14"/>
      <c r="G4382" s="14"/>
      <c r="H4382" s="14"/>
      <c r="I4382" s="15"/>
      <c r="J4382" s="77"/>
      <c r="K4382" s="92"/>
    </row>
    <row r="4383" spans="1:11" ht="12.75" x14ac:dyDescent="0.2">
      <c r="A4383" s="14"/>
      <c r="B4383" s="14"/>
      <c r="C4383" s="14"/>
      <c r="D4383" s="16"/>
      <c r="E4383" s="16"/>
      <c r="F4383" s="14"/>
      <c r="G4383" s="14"/>
      <c r="H4383" s="14"/>
      <c r="I4383" s="15"/>
      <c r="J4383" s="77"/>
      <c r="K4383" s="92"/>
    </row>
    <row r="4384" spans="1:11" ht="12.75" x14ac:dyDescent="0.2">
      <c r="A4384" s="14"/>
      <c r="B4384" s="14"/>
      <c r="C4384" s="14"/>
      <c r="D4384" s="16"/>
      <c r="E4384" s="16"/>
      <c r="F4384" s="14"/>
      <c r="G4384" s="14"/>
      <c r="H4384" s="14"/>
      <c r="I4384" s="15"/>
      <c r="J4384" s="77"/>
      <c r="K4384" s="92"/>
    </row>
    <row r="4385" spans="1:11" ht="12.75" x14ac:dyDescent="0.2">
      <c r="A4385" s="14"/>
      <c r="B4385" s="14"/>
      <c r="C4385" s="14"/>
      <c r="D4385" s="16"/>
      <c r="E4385" s="16"/>
      <c r="F4385" s="14"/>
      <c r="G4385" s="14"/>
      <c r="H4385" s="14"/>
      <c r="I4385" s="15"/>
      <c r="J4385" s="77"/>
      <c r="K4385" s="92"/>
    </row>
    <row r="4386" spans="1:11" ht="12.75" x14ac:dyDescent="0.2">
      <c r="A4386" s="14"/>
      <c r="B4386" s="14"/>
      <c r="C4386" s="14"/>
      <c r="D4386" s="16"/>
      <c r="E4386" s="16"/>
      <c r="F4386" s="14"/>
      <c r="G4386" s="14"/>
      <c r="H4386" s="14"/>
      <c r="I4386" s="15"/>
      <c r="J4386" s="77"/>
      <c r="K4386" s="92"/>
    </row>
    <row r="4387" spans="1:11" ht="12.75" x14ac:dyDescent="0.2">
      <c r="A4387" s="14"/>
      <c r="B4387" s="14"/>
      <c r="C4387" s="14"/>
      <c r="D4387" s="16"/>
      <c r="E4387" s="16"/>
      <c r="F4387" s="14"/>
      <c r="G4387" s="14"/>
      <c r="H4387" s="14"/>
      <c r="I4387" s="15"/>
      <c r="J4387" s="77"/>
      <c r="K4387" s="92"/>
    </row>
    <row r="4388" spans="1:11" ht="12.75" x14ac:dyDescent="0.2">
      <c r="A4388" s="14"/>
      <c r="B4388" s="14"/>
      <c r="C4388" s="14"/>
      <c r="D4388" s="16"/>
      <c r="E4388" s="16"/>
      <c r="F4388" s="14"/>
      <c r="G4388" s="14"/>
      <c r="H4388" s="14"/>
      <c r="I4388" s="15"/>
      <c r="J4388" s="77"/>
      <c r="K4388" s="92"/>
    </row>
    <row r="4389" spans="1:11" ht="12.75" x14ac:dyDescent="0.2">
      <c r="A4389" s="14"/>
      <c r="B4389" s="14"/>
      <c r="C4389" s="14"/>
      <c r="D4389" s="16"/>
      <c r="E4389" s="16"/>
      <c r="F4389" s="14"/>
      <c r="G4389" s="14"/>
      <c r="H4389" s="14"/>
      <c r="I4389" s="15"/>
      <c r="J4389" s="77"/>
      <c r="K4389" s="92"/>
    </row>
    <row r="4390" spans="1:11" ht="12.75" x14ac:dyDescent="0.2">
      <c r="A4390" s="14"/>
      <c r="B4390" s="14"/>
      <c r="C4390" s="14"/>
      <c r="D4390" s="16"/>
      <c r="E4390" s="16"/>
      <c r="F4390" s="14"/>
      <c r="G4390" s="14"/>
      <c r="H4390" s="14"/>
      <c r="I4390" s="15"/>
      <c r="J4390" s="77"/>
      <c r="K4390" s="92"/>
    </row>
    <row r="4391" spans="1:11" ht="12.75" x14ac:dyDescent="0.2">
      <c r="A4391" s="14"/>
      <c r="B4391" s="14"/>
      <c r="C4391" s="14"/>
      <c r="D4391" s="16"/>
      <c r="E4391" s="16"/>
      <c r="F4391" s="14"/>
      <c r="G4391" s="14"/>
      <c r="H4391" s="14"/>
      <c r="I4391" s="15"/>
      <c r="J4391" s="77"/>
      <c r="K4391" s="92"/>
    </row>
    <row r="4392" spans="1:11" ht="12.75" x14ac:dyDescent="0.2">
      <c r="A4392" s="14"/>
      <c r="B4392" s="14"/>
      <c r="C4392" s="14"/>
      <c r="D4392" s="16"/>
      <c r="E4392" s="16"/>
      <c r="F4392" s="14"/>
      <c r="G4392" s="14"/>
      <c r="H4392" s="14"/>
      <c r="I4392" s="15"/>
      <c r="J4392" s="77"/>
      <c r="K4392" s="92"/>
    </row>
    <row r="4393" spans="1:11" ht="12.75" x14ac:dyDescent="0.2">
      <c r="A4393" s="14"/>
      <c r="B4393" s="14"/>
      <c r="C4393" s="14"/>
      <c r="D4393" s="16"/>
      <c r="E4393" s="16"/>
      <c r="F4393" s="14"/>
      <c r="G4393" s="14"/>
      <c r="H4393" s="14"/>
      <c r="I4393" s="15"/>
      <c r="J4393" s="77"/>
      <c r="K4393" s="92"/>
    </row>
    <row r="4394" spans="1:11" ht="12.75" x14ac:dyDescent="0.2">
      <c r="A4394" s="14"/>
      <c r="B4394" s="14"/>
      <c r="C4394" s="14"/>
      <c r="D4394" s="16"/>
      <c r="E4394" s="16"/>
      <c r="F4394" s="14"/>
      <c r="G4394" s="14"/>
      <c r="H4394" s="14"/>
      <c r="I4394" s="15"/>
      <c r="J4394" s="77"/>
      <c r="K4394" s="92"/>
    </row>
    <row r="4395" spans="1:11" ht="12.75" x14ac:dyDescent="0.2">
      <c r="A4395" s="14"/>
      <c r="B4395" s="14"/>
      <c r="C4395" s="14"/>
      <c r="D4395" s="16"/>
      <c r="E4395" s="16"/>
      <c r="F4395" s="14"/>
      <c r="G4395" s="14"/>
      <c r="H4395" s="14"/>
      <c r="I4395" s="15"/>
      <c r="J4395" s="77"/>
      <c r="K4395" s="92"/>
    </row>
    <row r="4396" spans="1:11" ht="12.75" x14ac:dyDescent="0.2">
      <c r="A4396" s="14"/>
      <c r="B4396" s="14"/>
      <c r="C4396" s="14"/>
      <c r="D4396" s="16"/>
      <c r="E4396" s="16"/>
      <c r="F4396" s="14"/>
      <c r="G4396" s="14"/>
      <c r="H4396" s="14"/>
      <c r="I4396" s="15"/>
      <c r="J4396" s="77"/>
      <c r="K4396" s="92"/>
    </row>
    <row r="4397" spans="1:11" ht="12.75" x14ac:dyDescent="0.2">
      <c r="A4397" s="14"/>
      <c r="B4397" s="14"/>
      <c r="C4397" s="14"/>
      <c r="D4397" s="16"/>
      <c r="E4397" s="16"/>
      <c r="F4397" s="14"/>
      <c r="G4397" s="14"/>
      <c r="H4397" s="14"/>
      <c r="I4397" s="15"/>
      <c r="J4397" s="77"/>
      <c r="K4397" s="92"/>
    </row>
    <row r="4398" spans="1:11" ht="12.75" x14ac:dyDescent="0.2">
      <c r="A4398" s="14"/>
      <c r="B4398" s="14"/>
      <c r="C4398" s="14"/>
      <c r="D4398" s="16"/>
      <c r="E4398" s="16"/>
      <c r="F4398" s="14"/>
      <c r="G4398" s="14"/>
      <c r="H4398" s="14"/>
      <c r="I4398" s="15"/>
      <c r="J4398" s="77"/>
      <c r="K4398" s="92"/>
    </row>
    <row r="4399" spans="1:11" ht="12.75" x14ac:dyDescent="0.2">
      <c r="A4399" s="14"/>
      <c r="B4399" s="14"/>
      <c r="C4399" s="14"/>
      <c r="D4399" s="16"/>
      <c r="E4399" s="16"/>
      <c r="F4399" s="14"/>
      <c r="G4399" s="14"/>
      <c r="H4399" s="14"/>
      <c r="I4399" s="15"/>
      <c r="J4399" s="77"/>
      <c r="K4399" s="92"/>
    </row>
    <row r="4400" spans="1:11" ht="12.75" x14ac:dyDescent="0.2">
      <c r="A4400" s="14"/>
      <c r="B4400" s="14"/>
      <c r="C4400" s="14"/>
      <c r="D4400" s="16"/>
      <c r="E4400" s="16"/>
      <c r="F4400" s="14"/>
      <c r="G4400" s="14"/>
      <c r="H4400" s="14"/>
      <c r="I4400" s="15"/>
      <c r="J4400" s="77"/>
      <c r="K4400" s="92"/>
    </row>
    <row r="4401" spans="1:11" ht="12.75" x14ac:dyDescent="0.2">
      <c r="A4401" s="14"/>
      <c r="B4401" s="14"/>
      <c r="C4401" s="14"/>
      <c r="D4401" s="16"/>
      <c r="E4401" s="16"/>
      <c r="F4401" s="14"/>
      <c r="G4401" s="14"/>
      <c r="H4401" s="14"/>
      <c r="I4401" s="15"/>
      <c r="J4401" s="77"/>
      <c r="K4401" s="92"/>
    </row>
    <row r="4402" spans="1:11" ht="12.75" x14ac:dyDescent="0.2">
      <c r="A4402" s="14"/>
      <c r="B4402" s="14"/>
      <c r="C4402" s="14"/>
      <c r="D4402" s="16"/>
      <c r="E4402" s="16"/>
      <c r="F4402" s="14"/>
      <c r="G4402" s="14"/>
      <c r="H4402" s="14"/>
      <c r="I4402" s="15"/>
      <c r="J4402" s="77"/>
      <c r="K4402" s="92"/>
    </row>
    <row r="4403" spans="1:11" ht="12.75" x14ac:dyDescent="0.2">
      <c r="A4403" s="14"/>
      <c r="B4403" s="14"/>
      <c r="C4403" s="14"/>
      <c r="D4403" s="16"/>
      <c r="E4403" s="16"/>
      <c r="F4403" s="14"/>
      <c r="G4403" s="14"/>
      <c r="H4403" s="14"/>
      <c r="I4403" s="15"/>
      <c r="J4403" s="77"/>
      <c r="K4403" s="92"/>
    </row>
    <row r="4404" spans="1:11" ht="12.75" x14ac:dyDescent="0.2">
      <c r="A4404" s="14"/>
      <c r="B4404" s="14"/>
      <c r="C4404" s="14"/>
      <c r="D4404" s="16"/>
      <c r="E4404" s="16"/>
      <c r="F4404" s="14"/>
      <c r="G4404" s="14"/>
      <c r="H4404" s="14"/>
      <c r="I4404" s="15"/>
      <c r="J4404" s="77"/>
      <c r="K4404" s="92"/>
    </row>
    <row r="4405" spans="1:11" ht="12.75" x14ac:dyDescent="0.2">
      <c r="A4405" s="14"/>
      <c r="B4405" s="14"/>
      <c r="C4405" s="14"/>
      <c r="D4405" s="16"/>
      <c r="E4405" s="16"/>
      <c r="F4405" s="14"/>
      <c r="G4405" s="14"/>
      <c r="H4405" s="14"/>
      <c r="I4405" s="15"/>
      <c r="J4405" s="77"/>
      <c r="K4405" s="92"/>
    </row>
    <row r="4406" spans="1:11" ht="12.75" x14ac:dyDescent="0.2">
      <c r="A4406" s="14"/>
      <c r="B4406" s="14"/>
      <c r="C4406" s="14"/>
      <c r="D4406" s="16"/>
      <c r="E4406" s="16"/>
      <c r="F4406" s="14"/>
      <c r="G4406" s="14"/>
      <c r="H4406" s="14"/>
      <c r="I4406" s="15"/>
      <c r="J4406" s="77"/>
      <c r="K4406" s="92"/>
    </row>
    <row r="4407" spans="1:11" ht="12.75" x14ac:dyDescent="0.2">
      <c r="A4407" s="14"/>
      <c r="B4407" s="14"/>
      <c r="C4407" s="14"/>
      <c r="D4407" s="16"/>
      <c r="E4407" s="16"/>
      <c r="F4407" s="14"/>
      <c r="G4407" s="14"/>
      <c r="H4407" s="14"/>
      <c r="I4407" s="15"/>
      <c r="J4407" s="77"/>
      <c r="K4407" s="92"/>
    </row>
    <row r="4408" spans="1:11" ht="12.75" x14ac:dyDescent="0.2">
      <c r="A4408" s="14"/>
      <c r="B4408" s="14"/>
      <c r="C4408" s="14"/>
      <c r="D4408" s="16"/>
      <c r="E4408" s="16"/>
      <c r="F4408" s="14"/>
      <c r="G4408" s="14"/>
      <c r="H4408" s="14"/>
      <c r="I4408" s="15"/>
      <c r="J4408" s="77"/>
      <c r="K4408" s="92"/>
    </row>
    <row r="4409" spans="1:11" ht="12.75" x14ac:dyDescent="0.2">
      <c r="A4409" s="14"/>
      <c r="B4409" s="14"/>
      <c r="C4409" s="14"/>
      <c r="D4409" s="16"/>
      <c r="E4409" s="16"/>
      <c r="F4409" s="14"/>
      <c r="G4409" s="14"/>
      <c r="H4409" s="14"/>
      <c r="I4409" s="15"/>
      <c r="J4409" s="77"/>
      <c r="K4409" s="92"/>
    </row>
    <row r="4410" spans="1:11" ht="12.75" x14ac:dyDescent="0.2">
      <c r="A4410" s="14"/>
      <c r="B4410" s="14"/>
      <c r="C4410" s="14"/>
      <c r="D4410" s="16"/>
      <c r="E4410" s="16"/>
      <c r="F4410" s="14"/>
      <c r="G4410" s="14"/>
      <c r="H4410" s="14"/>
      <c r="I4410" s="15"/>
      <c r="J4410" s="77"/>
      <c r="K4410" s="92"/>
    </row>
    <row r="4411" spans="1:11" ht="12.75" x14ac:dyDescent="0.2">
      <c r="A4411" s="14"/>
      <c r="B4411" s="14"/>
      <c r="C4411" s="14"/>
      <c r="D4411" s="16"/>
      <c r="E4411" s="16"/>
      <c r="F4411" s="14"/>
      <c r="G4411" s="14"/>
      <c r="H4411" s="14"/>
      <c r="I4411" s="15"/>
      <c r="J4411" s="77"/>
      <c r="K4411" s="92"/>
    </row>
    <row r="4412" spans="1:11" ht="12.75" x14ac:dyDescent="0.2">
      <c r="A4412" s="14"/>
      <c r="B4412" s="14"/>
      <c r="C4412" s="14"/>
      <c r="D4412" s="16"/>
      <c r="E4412" s="16"/>
      <c r="F4412" s="14"/>
      <c r="G4412" s="14"/>
      <c r="H4412" s="14"/>
      <c r="I4412" s="15"/>
      <c r="J4412" s="77"/>
      <c r="K4412" s="92"/>
    </row>
    <row r="4413" spans="1:11" ht="12.75" x14ac:dyDescent="0.2">
      <c r="A4413" s="14"/>
      <c r="B4413" s="14"/>
      <c r="C4413" s="14"/>
      <c r="D4413" s="16"/>
      <c r="E4413" s="16"/>
      <c r="F4413" s="14"/>
      <c r="G4413" s="14"/>
      <c r="H4413" s="14"/>
      <c r="I4413" s="15"/>
      <c r="J4413" s="77"/>
      <c r="K4413" s="92"/>
    </row>
    <row r="4414" spans="1:11" ht="12.75" x14ac:dyDescent="0.2">
      <c r="A4414" s="14"/>
      <c r="B4414" s="14"/>
      <c r="C4414" s="14"/>
      <c r="D4414" s="16"/>
      <c r="E4414" s="16"/>
      <c r="F4414" s="14"/>
      <c r="G4414" s="14"/>
      <c r="H4414" s="14"/>
      <c r="I4414" s="15"/>
      <c r="J4414" s="77"/>
      <c r="K4414" s="92"/>
    </row>
    <row r="4415" spans="1:11" ht="12.75" x14ac:dyDescent="0.2">
      <c r="A4415" s="14"/>
      <c r="B4415" s="14"/>
      <c r="C4415" s="14"/>
      <c r="D4415" s="16"/>
      <c r="E4415" s="16"/>
      <c r="F4415" s="14"/>
      <c r="G4415" s="14"/>
      <c r="H4415" s="14"/>
      <c r="I4415" s="15"/>
      <c r="J4415" s="77"/>
      <c r="K4415" s="92"/>
    </row>
    <row r="4416" spans="1:11" ht="12.75" x14ac:dyDescent="0.2">
      <c r="A4416" s="14"/>
      <c r="B4416" s="14"/>
      <c r="C4416" s="14"/>
      <c r="D4416" s="16"/>
      <c r="E4416" s="16"/>
      <c r="F4416" s="14"/>
      <c r="G4416" s="14"/>
      <c r="H4416" s="14"/>
      <c r="I4416" s="15"/>
      <c r="J4416" s="77"/>
      <c r="K4416" s="92"/>
    </row>
    <row r="4417" spans="1:11" ht="12.75" x14ac:dyDescent="0.2">
      <c r="A4417" s="14"/>
      <c r="B4417" s="14"/>
      <c r="C4417" s="14"/>
      <c r="D4417" s="16"/>
      <c r="E4417" s="16"/>
      <c r="F4417" s="14"/>
      <c r="G4417" s="14"/>
      <c r="H4417" s="14"/>
      <c r="I4417" s="15"/>
      <c r="J4417" s="77"/>
      <c r="K4417" s="92"/>
    </row>
    <row r="4418" spans="1:11" ht="12.75" x14ac:dyDescent="0.2">
      <c r="A4418" s="14"/>
      <c r="B4418" s="14"/>
      <c r="C4418" s="14"/>
      <c r="D4418" s="16"/>
      <c r="E4418" s="16"/>
      <c r="F4418" s="14"/>
      <c r="G4418" s="14"/>
      <c r="H4418" s="14"/>
      <c r="I4418" s="15"/>
      <c r="J4418" s="77"/>
      <c r="K4418" s="92"/>
    </row>
    <row r="4419" spans="1:11" ht="12.75" x14ac:dyDescent="0.2">
      <c r="A4419" s="14"/>
      <c r="B4419" s="14"/>
      <c r="C4419" s="14"/>
      <c r="D4419" s="16"/>
      <c r="E4419" s="16"/>
      <c r="F4419" s="14"/>
      <c r="G4419" s="14"/>
      <c r="H4419" s="14"/>
      <c r="I4419" s="15"/>
      <c r="J4419" s="77"/>
      <c r="K4419" s="92"/>
    </row>
    <row r="4420" spans="1:11" ht="12.75" x14ac:dyDescent="0.2">
      <c r="A4420" s="14"/>
      <c r="B4420" s="14"/>
      <c r="C4420" s="14"/>
      <c r="D4420" s="16"/>
      <c r="E4420" s="16"/>
      <c r="F4420" s="14"/>
      <c r="G4420" s="14"/>
      <c r="H4420" s="14"/>
      <c r="I4420" s="15"/>
      <c r="J4420" s="77"/>
      <c r="K4420" s="92"/>
    </row>
    <row r="4421" spans="1:11" ht="12.75" x14ac:dyDescent="0.2">
      <c r="A4421" s="14"/>
      <c r="B4421" s="14"/>
      <c r="C4421" s="14"/>
      <c r="D4421" s="16"/>
      <c r="E4421" s="16"/>
      <c r="F4421" s="14"/>
      <c r="G4421" s="14"/>
      <c r="H4421" s="14"/>
      <c r="I4421" s="15"/>
      <c r="J4421" s="77"/>
      <c r="K4421" s="92"/>
    </row>
    <row r="4422" spans="1:11" ht="12.75" x14ac:dyDescent="0.2">
      <c r="A4422" s="14"/>
      <c r="B4422" s="14"/>
      <c r="C4422" s="14"/>
      <c r="D4422" s="16"/>
      <c r="E4422" s="16"/>
      <c r="F4422" s="14"/>
      <c r="G4422" s="14"/>
      <c r="H4422" s="14"/>
      <c r="I4422" s="15"/>
      <c r="J4422" s="77"/>
      <c r="K4422" s="92"/>
    </row>
    <row r="4423" spans="1:11" ht="12.75" x14ac:dyDescent="0.2">
      <c r="A4423" s="14"/>
      <c r="B4423" s="14"/>
      <c r="C4423" s="14"/>
      <c r="D4423" s="16"/>
      <c r="E4423" s="16"/>
      <c r="F4423" s="14"/>
      <c r="G4423" s="14"/>
      <c r="H4423" s="14"/>
      <c r="I4423" s="15"/>
      <c r="J4423" s="77"/>
      <c r="K4423" s="92"/>
    </row>
    <row r="4424" spans="1:11" ht="12.75" x14ac:dyDescent="0.2">
      <c r="A4424" s="14"/>
      <c r="B4424" s="14"/>
      <c r="C4424" s="14"/>
      <c r="D4424" s="16"/>
      <c r="E4424" s="16"/>
      <c r="F4424" s="14"/>
      <c r="G4424" s="14"/>
      <c r="H4424" s="14"/>
      <c r="I4424" s="15"/>
      <c r="J4424" s="77"/>
      <c r="K4424" s="92"/>
    </row>
    <row r="4425" spans="1:11" ht="12.75" x14ac:dyDescent="0.2">
      <c r="A4425" s="14"/>
      <c r="B4425" s="14"/>
      <c r="C4425" s="14"/>
      <c r="D4425" s="16"/>
      <c r="E4425" s="16"/>
      <c r="F4425" s="14"/>
      <c r="G4425" s="14"/>
      <c r="H4425" s="14"/>
      <c r="I4425" s="15"/>
      <c r="J4425" s="77"/>
      <c r="K4425" s="92"/>
    </row>
    <row r="4426" spans="1:11" ht="12.75" x14ac:dyDescent="0.2">
      <c r="A4426" s="14"/>
      <c r="B4426" s="14"/>
      <c r="C4426" s="14"/>
      <c r="D4426" s="16"/>
      <c r="E4426" s="16"/>
      <c r="F4426" s="14"/>
      <c r="G4426" s="14"/>
      <c r="H4426" s="14"/>
      <c r="I4426" s="15"/>
      <c r="J4426" s="77"/>
      <c r="K4426" s="92"/>
    </row>
    <row r="4427" spans="1:11" ht="12.75" x14ac:dyDescent="0.2">
      <c r="A4427" s="14"/>
      <c r="B4427" s="14"/>
      <c r="C4427" s="14"/>
      <c r="D4427" s="16"/>
      <c r="E4427" s="16"/>
      <c r="F4427" s="14"/>
      <c r="G4427" s="14"/>
      <c r="H4427" s="14"/>
      <c r="I4427" s="15"/>
      <c r="J4427" s="77"/>
      <c r="K4427" s="92"/>
    </row>
    <row r="4428" spans="1:11" ht="12.75" x14ac:dyDescent="0.2">
      <c r="A4428" s="14"/>
      <c r="B4428" s="14"/>
      <c r="C4428" s="14"/>
      <c r="D4428" s="16"/>
      <c r="E4428" s="16"/>
      <c r="F4428" s="14"/>
      <c r="G4428" s="14"/>
      <c r="H4428" s="14"/>
      <c r="I4428" s="15"/>
      <c r="J4428" s="77"/>
      <c r="K4428" s="92"/>
    </row>
    <row r="4429" spans="1:11" ht="12.75" x14ac:dyDescent="0.2">
      <c r="A4429" s="14"/>
      <c r="B4429" s="14"/>
      <c r="C4429" s="14"/>
      <c r="D4429" s="16"/>
      <c r="E4429" s="16"/>
      <c r="F4429" s="14"/>
      <c r="G4429" s="14"/>
      <c r="H4429" s="14"/>
      <c r="I4429" s="15"/>
      <c r="J4429" s="77"/>
      <c r="K4429" s="92"/>
    </row>
    <row r="4430" spans="1:11" ht="12.75" x14ac:dyDescent="0.2">
      <c r="A4430" s="14"/>
      <c r="B4430" s="14"/>
      <c r="C4430" s="14"/>
      <c r="D4430" s="16"/>
      <c r="E4430" s="16"/>
      <c r="F4430" s="14"/>
      <c r="G4430" s="14"/>
      <c r="H4430" s="14"/>
      <c r="I4430" s="15"/>
      <c r="J4430" s="77"/>
      <c r="K4430" s="92"/>
    </row>
    <row r="4431" spans="1:11" ht="12.75" x14ac:dyDescent="0.2">
      <c r="A4431" s="14"/>
      <c r="B4431" s="14"/>
      <c r="C4431" s="14"/>
      <c r="D4431" s="16"/>
      <c r="E4431" s="16"/>
      <c r="F4431" s="14"/>
      <c r="G4431" s="14"/>
      <c r="H4431" s="14"/>
      <c r="I4431" s="15"/>
      <c r="J4431" s="77"/>
      <c r="K4431" s="92"/>
    </row>
    <row r="4432" spans="1:11" ht="12.75" x14ac:dyDescent="0.2">
      <c r="A4432" s="14"/>
      <c r="B4432" s="14"/>
      <c r="C4432" s="14"/>
      <c r="D4432" s="16"/>
      <c r="E4432" s="16"/>
      <c r="F4432" s="14"/>
      <c r="G4432" s="14"/>
      <c r="H4432" s="14"/>
      <c r="I4432" s="15"/>
      <c r="J4432" s="77"/>
      <c r="K4432" s="92"/>
    </row>
    <row r="4433" spans="1:11" ht="12.75" x14ac:dyDescent="0.2">
      <c r="A4433" s="14"/>
      <c r="B4433" s="14"/>
      <c r="C4433" s="14"/>
      <c r="D4433" s="16"/>
      <c r="E4433" s="16"/>
      <c r="F4433" s="14"/>
      <c r="G4433" s="14"/>
      <c r="H4433" s="14"/>
      <c r="I4433" s="15"/>
      <c r="J4433" s="77"/>
      <c r="K4433" s="92"/>
    </row>
    <row r="4434" spans="1:11" ht="12.75" x14ac:dyDescent="0.2">
      <c r="A4434" s="14"/>
      <c r="B4434" s="14"/>
      <c r="C4434" s="14"/>
      <c r="D4434" s="16"/>
      <c r="E4434" s="16"/>
      <c r="F4434" s="14"/>
      <c r="G4434" s="14"/>
      <c r="H4434" s="14"/>
      <c r="I4434" s="15"/>
      <c r="J4434" s="77"/>
      <c r="K4434" s="92"/>
    </row>
    <row r="4435" spans="1:11" ht="12.75" x14ac:dyDescent="0.2">
      <c r="A4435" s="14"/>
      <c r="B4435" s="14"/>
      <c r="C4435" s="14"/>
      <c r="D4435" s="16"/>
      <c r="E4435" s="16"/>
      <c r="F4435" s="14"/>
      <c r="G4435" s="14"/>
      <c r="H4435" s="14"/>
      <c r="I4435" s="15"/>
      <c r="J4435" s="77"/>
      <c r="K4435" s="92"/>
    </row>
    <row r="4436" spans="1:11" ht="12.75" x14ac:dyDescent="0.2">
      <c r="A4436" s="14"/>
      <c r="B4436" s="14"/>
      <c r="C4436" s="14"/>
      <c r="D4436" s="16"/>
      <c r="E4436" s="16"/>
      <c r="F4436" s="14"/>
      <c r="G4436" s="14"/>
      <c r="H4436" s="14"/>
      <c r="I4436" s="15"/>
      <c r="J4436" s="77"/>
      <c r="K4436" s="92"/>
    </row>
    <row r="4437" spans="1:11" ht="12.75" x14ac:dyDescent="0.2">
      <c r="A4437" s="14"/>
      <c r="B4437" s="14"/>
      <c r="C4437" s="14"/>
      <c r="D4437" s="16"/>
      <c r="E4437" s="16"/>
      <c r="F4437" s="14"/>
      <c r="G4437" s="14"/>
      <c r="H4437" s="14"/>
      <c r="I4437" s="15"/>
      <c r="J4437" s="77"/>
      <c r="K4437" s="92"/>
    </row>
    <row r="4438" spans="1:11" ht="12.75" x14ac:dyDescent="0.2">
      <c r="A4438" s="14"/>
      <c r="B4438" s="14"/>
      <c r="C4438" s="14"/>
      <c r="D4438" s="16"/>
      <c r="E4438" s="16"/>
      <c r="F4438" s="14"/>
      <c r="G4438" s="14"/>
      <c r="H4438" s="14"/>
      <c r="I4438" s="15"/>
      <c r="J4438" s="77"/>
      <c r="K4438" s="92"/>
    </row>
    <row r="4439" spans="1:11" ht="12.75" x14ac:dyDescent="0.2">
      <c r="A4439" s="14"/>
      <c r="B4439" s="14"/>
      <c r="C4439" s="14"/>
      <c r="D4439" s="16"/>
      <c r="E4439" s="16"/>
      <c r="F4439" s="14"/>
      <c r="G4439" s="14"/>
      <c r="H4439" s="14"/>
      <c r="I4439" s="15"/>
      <c r="J4439" s="77"/>
      <c r="K4439" s="92"/>
    </row>
    <row r="4440" spans="1:11" ht="12.75" x14ac:dyDescent="0.2">
      <c r="A4440" s="14"/>
      <c r="B4440" s="14"/>
      <c r="C4440" s="14"/>
      <c r="D4440" s="16"/>
      <c r="E4440" s="16"/>
      <c r="F4440" s="14"/>
      <c r="G4440" s="14"/>
      <c r="H4440" s="14"/>
      <c r="I4440" s="15"/>
      <c r="J4440" s="77"/>
      <c r="K4440" s="92"/>
    </row>
    <row r="4441" spans="1:11" ht="12.75" x14ac:dyDescent="0.2">
      <c r="A4441" s="14"/>
      <c r="B4441" s="14"/>
      <c r="C4441" s="14"/>
      <c r="D4441" s="16"/>
      <c r="E4441" s="16"/>
      <c r="F4441" s="14"/>
      <c r="G4441" s="14"/>
      <c r="H4441" s="14"/>
      <c r="I4441" s="15"/>
      <c r="J4441" s="77"/>
      <c r="K4441" s="92"/>
    </row>
    <row r="4442" spans="1:11" ht="12.75" x14ac:dyDescent="0.2">
      <c r="A4442" s="14"/>
      <c r="B4442" s="14"/>
      <c r="C4442" s="14"/>
      <c r="D4442" s="16"/>
      <c r="E4442" s="16"/>
      <c r="F4442" s="14"/>
      <c r="G4442" s="14"/>
      <c r="H4442" s="14"/>
      <c r="I4442" s="15"/>
      <c r="J4442" s="77"/>
      <c r="K4442" s="92"/>
    </row>
    <row r="4443" spans="1:11" ht="12.75" x14ac:dyDescent="0.2">
      <c r="A4443" s="14"/>
      <c r="B4443" s="14"/>
      <c r="C4443" s="14"/>
      <c r="D4443" s="16"/>
      <c r="E4443" s="16"/>
      <c r="F4443" s="14"/>
      <c r="G4443" s="14"/>
      <c r="H4443" s="14"/>
      <c r="I4443" s="15"/>
      <c r="J4443" s="77"/>
      <c r="K4443" s="92"/>
    </row>
    <row r="4444" spans="1:11" ht="12.75" x14ac:dyDescent="0.2">
      <c r="A4444" s="14"/>
      <c r="B4444" s="14"/>
      <c r="C4444" s="14"/>
      <c r="D4444" s="16"/>
      <c r="E4444" s="16"/>
      <c r="F4444" s="14"/>
      <c r="G4444" s="14"/>
      <c r="H4444" s="14"/>
      <c r="I4444" s="15"/>
      <c r="J4444" s="77"/>
      <c r="K4444" s="92"/>
    </row>
    <row r="4445" spans="1:11" ht="12.75" x14ac:dyDescent="0.2">
      <c r="A4445" s="14"/>
      <c r="B4445" s="14"/>
      <c r="C4445" s="14"/>
      <c r="D4445" s="16"/>
      <c r="E4445" s="16"/>
      <c r="F4445" s="14"/>
      <c r="G4445" s="14"/>
      <c r="H4445" s="14"/>
      <c r="I4445" s="15"/>
      <c r="J4445" s="77"/>
      <c r="K4445" s="92"/>
    </row>
    <row r="4446" spans="1:11" ht="12.75" x14ac:dyDescent="0.2">
      <c r="A4446" s="14"/>
      <c r="B4446" s="14"/>
      <c r="C4446" s="14"/>
      <c r="D4446" s="16"/>
      <c r="E4446" s="16"/>
      <c r="F4446" s="14"/>
      <c r="G4446" s="14"/>
      <c r="H4446" s="14"/>
      <c r="I4446" s="15"/>
      <c r="J4446" s="77"/>
      <c r="K4446" s="92"/>
    </row>
    <row r="4447" spans="1:11" ht="12.75" x14ac:dyDescent="0.2">
      <c r="A4447" s="14"/>
      <c r="B4447" s="14"/>
      <c r="C4447" s="14"/>
      <c r="D4447" s="16"/>
      <c r="E4447" s="16"/>
      <c r="F4447" s="14"/>
      <c r="G4447" s="14"/>
      <c r="H4447" s="14"/>
      <c r="I4447" s="15"/>
      <c r="J4447" s="77"/>
      <c r="K4447" s="92"/>
    </row>
    <row r="4448" spans="1:11" ht="12.75" x14ac:dyDescent="0.2">
      <c r="A4448" s="14"/>
      <c r="B4448" s="14"/>
      <c r="C4448" s="14"/>
      <c r="D4448" s="16"/>
      <c r="E4448" s="16"/>
      <c r="F4448" s="14"/>
      <c r="G4448" s="14"/>
      <c r="H4448" s="14"/>
      <c r="I4448" s="15"/>
      <c r="J4448" s="77"/>
      <c r="K4448" s="92"/>
    </row>
    <row r="4449" spans="1:11" ht="12.75" x14ac:dyDescent="0.2">
      <c r="A4449" s="14"/>
      <c r="B4449" s="14"/>
      <c r="C4449" s="14"/>
      <c r="D4449" s="16"/>
      <c r="E4449" s="16"/>
      <c r="F4449" s="14"/>
      <c r="G4449" s="14"/>
      <c r="H4449" s="14"/>
      <c r="I4449" s="15"/>
      <c r="J4449" s="77"/>
      <c r="K4449" s="92"/>
    </row>
    <row r="4450" spans="1:11" ht="12.75" x14ac:dyDescent="0.2">
      <c r="A4450" s="14"/>
      <c r="B4450" s="14"/>
      <c r="C4450" s="14"/>
      <c r="D4450" s="16"/>
      <c r="E4450" s="16"/>
      <c r="F4450" s="14"/>
      <c r="G4450" s="14"/>
      <c r="H4450" s="14"/>
      <c r="I4450" s="15"/>
      <c r="J4450" s="77"/>
      <c r="K4450" s="92"/>
    </row>
    <row r="4451" spans="1:11" ht="12.75" x14ac:dyDescent="0.2">
      <c r="A4451" s="14"/>
      <c r="B4451" s="14"/>
      <c r="C4451" s="14"/>
      <c r="D4451" s="16"/>
      <c r="E4451" s="16"/>
      <c r="F4451" s="14"/>
      <c r="G4451" s="14"/>
      <c r="H4451" s="14"/>
      <c r="I4451" s="15"/>
      <c r="J4451" s="77"/>
      <c r="K4451" s="92"/>
    </row>
    <row r="4452" spans="1:11" ht="12.75" x14ac:dyDescent="0.2">
      <c r="A4452" s="14"/>
      <c r="B4452" s="14"/>
      <c r="C4452" s="14"/>
      <c r="D4452" s="16"/>
      <c r="E4452" s="16"/>
      <c r="F4452" s="14"/>
      <c r="G4452" s="14"/>
      <c r="H4452" s="14"/>
      <c r="I4452" s="15"/>
      <c r="J4452" s="77"/>
      <c r="K4452" s="92"/>
    </row>
    <row r="4453" spans="1:11" ht="12.75" x14ac:dyDescent="0.2">
      <c r="A4453" s="14"/>
      <c r="B4453" s="14"/>
      <c r="C4453" s="14"/>
      <c r="D4453" s="16"/>
      <c r="E4453" s="16"/>
      <c r="F4453" s="14"/>
      <c r="G4453" s="14"/>
      <c r="H4453" s="14"/>
      <c r="I4453" s="15"/>
      <c r="J4453" s="77"/>
      <c r="K4453" s="92"/>
    </row>
    <row r="4454" spans="1:11" ht="12.75" x14ac:dyDescent="0.2">
      <c r="A4454" s="14"/>
      <c r="B4454" s="14"/>
      <c r="C4454" s="14"/>
      <c r="D4454" s="16"/>
      <c r="E4454" s="16"/>
      <c r="F4454" s="14"/>
      <c r="G4454" s="14"/>
      <c r="H4454" s="14"/>
      <c r="I4454" s="15"/>
      <c r="J4454" s="77"/>
      <c r="K4454" s="92"/>
    </row>
    <row r="4455" spans="1:11" ht="12.75" x14ac:dyDescent="0.2">
      <c r="A4455" s="14"/>
      <c r="B4455" s="14"/>
      <c r="C4455" s="14"/>
      <c r="D4455" s="16"/>
      <c r="E4455" s="16"/>
      <c r="F4455" s="14"/>
      <c r="G4455" s="14"/>
      <c r="H4455" s="14"/>
      <c r="I4455" s="15"/>
      <c r="J4455" s="77"/>
      <c r="K4455" s="92"/>
    </row>
    <row r="4456" spans="1:11" ht="12.75" x14ac:dyDescent="0.2">
      <c r="A4456" s="14"/>
      <c r="B4456" s="14"/>
      <c r="C4456" s="14"/>
      <c r="D4456" s="16"/>
      <c r="E4456" s="16"/>
      <c r="F4456" s="14"/>
      <c r="G4456" s="14"/>
      <c r="H4456" s="14"/>
      <c r="I4456" s="15"/>
      <c r="J4456" s="77"/>
      <c r="K4456" s="92"/>
    </row>
    <row r="4457" spans="1:11" ht="12.75" x14ac:dyDescent="0.2">
      <c r="A4457" s="14"/>
      <c r="B4457" s="14"/>
      <c r="C4457" s="14"/>
      <c r="D4457" s="16"/>
      <c r="E4457" s="16"/>
      <c r="F4457" s="14"/>
      <c r="G4457" s="14"/>
      <c r="H4457" s="14"/>
      <c r="I4457" s="15"/>
      <c r="J4457" s="77"/>
      <c r="K4457" s="92"/>
    </row>
    <row r="4458" spans="1:11" ht="12.75" x14ac:dyDescent="0.2">
      <c r="A4458" s="14"/>
      <c r="B4458" s="14"/>
      <c r="C4458" s="14"/>
      <c r="D4458" s="16"/>
      <c r="E4458" s="16"/>
      <c r="F4458" s="14"/>
      <c r="G4458" s="14"/>
      <c r="H4458" s="14"/>
      <c r="I4458" s="15"/>
      <c r="J4458" s="77"/>
      <c r="K4458" s="92"/>
    </row>
    <row r="4459" spans="1:11" ht="12.75" x14ac:dyDescent="0.2">
      <c r="A4459" s="14"/>
      <c r="B4459" s="14"/>
      <c r="C4459" s="14"/>
      <c r="D4459" s="16"/>
      <c r="E4459" s="16"/>
      <c r="F4459" s="14"/>
      <c r="G4459" s="14"/>
      <c r="H4459" s="14"/>
      <c r="I4459" s="15"/>
      <c r="J4459" s="77"/>
      <c r="K4459" s="92"/>
    </row>
    <row r="4460" spans="1:11" ht="12.75" x14ac:dyDescent="0.2">
      <c r="A4460" s="14"/>
      <c r="B4460" s="14"/>
      <c r="C4460" s="14"/>
      <c r="D4460" s="16"/>
      <c r="E4460" s="16"/>
      <c r="F4460" s="14"/>
      <c r="G4460" s="14"/>
      <c r="H4460" s="14"/>
      <c r="I4460" s="15"/>
      <c r="J4460" s="77"/>
      <c r="K4460" s="92"/>
    </row>
    <row r="4461" spans="1:11" ht="12.75" x14ac:dyDescent="0.2">
      <c r="A4461" s="14"/>
      <c r="B4461" s="14"/>
      <c r="C4461" s="14"/>
      <c r="D4461" s="16"/>
      <c r="E4461" s="16"/>
      <c r="F4461" s="14"/>
      <c r="G4461" s="14"/>
      <c r="H4461" s="14"/>
      <c r="I4461" s="15"/>
      <c r="J4461" s="77"/>
      <c r="K4461" s="92"/>
    </row>
    <row r="4462" spans="1:11" ht="12.75" x14ac:dyDescent="0.2">
      <c r="A4462" s="14"/>
      <c r="B4462" s="14"/>
      <c r="C4462" s="14"/>
      <c r="D4462" s="16"/>
      <c r="E4462" s="16"/>
      <c r="F4462" s="14"/>
      <c r="G4462" s="14"/>
      <c r="H4462" s="14"/>
      <c r="I4462" s="15"/>
      <c r="J4462" s="77"/>
      <c r="K4462" s="92"/>
    </row>
    <row r="4463" spans="1:11" ht="12.75" x14ac:dyDescent="0.2">
      <c r="A4463" s="14"/>
      <c r="B4463" s="14"/>
      <c r="C4463" s="14"/>
      <c r="D4463" s="16"/>
      <c r="E4463" s="16"/>
      <c r="F4463" s="14"/>
      <c r="G4463" s="14"/>
      <c r="H4463" s="14"/>
      <c r="I4463" s="15"/>
      <c r="J4463" s="77"/>
      <c r="K4463" s="92"/>
    </row>
    <row r="4464" spans="1:11" ht="12.75" x14ac:dyDescent="0.2">
      <c r="A4464" s="14"/>
      <c r="B4464" s="14"/>
      <c r="C4464" s="14"/>
      <c r="D4464" s="16"/>
      <c r="E4464" s="16"/>
      <c r="F4464" s="14"/>
      <c r="G4464" s="14"/>
      <c r="H4464" s="14"/>
      <c r="I4464" s="15"/>
      <c r="J4464" s="77"/>
      <c r="K4464" s="92"/>
    </row>
    <row r="4465" spans="1:11" ht="12.75" x14ac:dyDescent="0.2">
      <c r="A4465" s="14"/>
      <c r="B4465" s="14"/>
      <c r="C4465" s="14"/>
      <c r="D4465" s="16"/>
      <c r="E4465" s="16"/>
      <c r="F4465" s="14"/>
      <c r="G4465" s="14"/>
      <c r="H4465" s="14"/>
      <c r="I4465" s="15"/>
      <c r="J4465" s="77"/>
      <c r="K4465" s="92"/>
    </row>
    <row r="4466" spans="1:11" ht="12.75" x14ac:dyDescent="0.2">
      <c r="A4466" s="14"/>
      <c r="B4466" s="14"/>
      <c r="C4466" s="14"/>
      <c r="D4466" s="16"/>
      <c r="E4466" s="16"/>
      <c r="F4466" s="14"/>
      <c r="G4466" s="14"/>
      <c r="H4466" s="14"/>
      <c r="I4466" s="15"/>
      <c r="J4466" s="77"/>
      <c r="K4466" s="92"/>
    </row>
    <row r="4467" spans="1:11" ht="12.75" x14ac:dyDescent="0.2">
      <c r="A4467" s="14"/>
      <c r="B4467" s="14"/>
      <c r="C4467" s="14"/>
      <c r="D4467" s="16"/>
      <c r="E4467" s="16"/>
      <c r="F4467" s="14"/>
      <c r="G4467" s="14"/>
      <c r="H4467" s="14"/>
      <c r="I4467" s="15"/>
      <c r="J4467" s="77"/>
      <c r="K4467" s="92"/>
    </row>
    <row r="4468" spans="1:11" ht="12.75" x14ac:dyDescent="0.2">
      <c r="A4468" s="14"/>
      <c r="B4468" s="14"/>
      <c r="C4468" s="14"/>
      <c r="D4468" s="16"/>
      <c r="E4468" s="16"/>
      <c r="F4468" s="14"/>
      <c r="G4468" s="14"/>
      <c r="H4468" s="14"/>
      <c r="I4468" s="15"/>
      <c r="J4468" s="77"/>
      <c r="K4468" s="92"/>
    </row>
    <row r="4469" spans="1:11" ht="12.75" x14ac:dyDescent="0.2">
      <c r="A4469" s="14"/>
      <c r="B4469" s="14"/>
      <c r="C4469" s="14"/>
      <c r="D4469" s="16"/>
      <c r="E4469" s="16"/>
      <c r="F4469" s="14"/>
      <c r="G4469" s="14"/>
      <c r="H4469" s="14"/>
      <c r="I4469" s="15"/>
      <c r="J4469" s="77"/>
      <c r="K4469" s="92"/>
    </row>
    <row r="4470" spans="1:11" ht="12.75" x14ac:dyDescent="0.2">
      <c r="A4470" s="14"/>
      <c r="B4470" s="14"/>
      <c r="C4470" s="14"/>
      <c r="D4470" s="16"/>
      <c r="E4470" s="16"/>
      <c r="F4470" s="14"/>
      <c r="G4470" s="14"/>
      <c r="H4470" s="14"/>
      <c r="I4470" s="15"/>
      <c r="J4470" s="77"/>
      <c r="K4470" s="92"/>
    </row>
    <row r="4471" spans="1:11" ht="12.75" x14ac:dyDescent="0.2">
      <c r="A4471" s="14"/>
      <c r="B4471" s="14"/>
      <c r="C4471" s="14"/>
      <c r="D4471" s="16"/>
      <c r="E4471" s="16"/>
      <c r="F4471" s="14"/>
      <c r="G4471" s="14"/>
      <c r="H4471" s="14"/>
      <c r="I4471" s="15"/>
      <c r="J4471" s="77"/>
      <c r="K4471" s="92"/>
    </row>
    <row r="4472" spans="1:11" ht="12.75" x14ac:dyDescent="0.2">
      <c r="A4472" s="14"/>
      <c r="B4472" s="14"/>
      <c r="C4472" s="14"/>
      <c r="D4472" s="16"/>
      <c r="E4472" s="16"/>
      <c r="F4472" s="14"/>
      <c r="G4472" s="14"/>
      <c r="H4472" s="14"/>
      <c r="I4472" s="15"/>
      <c r="J4472" s="77"/>
      <c r="K4472" s="92"/>
    </row>
    <row r="4473" spans="1:11" ht="12.75" x14ac:dyDescent="0.2">
      <c r="A4473" s="14"/>
      <c r="B4473" s="14"/>
      <c r="C4473" s="14"/>
      <c r="D4473" s="16"/>
      <c r="E4473" s="16"/>
      <c r="F4473" s="14"/>
      <c r="G4473" s="14"/>
      <c r="H4473" s="14"/>
      <c r="I4473" s="15"/>
      <c r="J4473" s="77"/>
      <c r="K4473" s="92"/>
    </row>
    <row r="4474" spans="1:11" ht="12.75" x14ac:dyDescent="0.2">
      <c r="A4474" s="14"/>
      <c r="B4474" s="14"/>
      <c r="C4474" s="14"/>
      <c r="D4474" s="16"/>
      <c r="E4474" s="16"/>
      <c r="F4474" s="14"/>
      <c r="G4474" s="14"/>
      <c r="H4474" s="14"/>
      <c r="I4474" s="15"/>
      <c r="J4474" s="77"/>
      <c r="K4474" s="92"/>
    </row>
    <row r="4475" spans="1:11" ht="12.75" x14ac:dyDescent="0.2">
      <c r="A4475" s="14"/>
      <c r="B4475" s="14"/>
      <c r="C4475" s="14"/>
      <c r="D4475" s="16"/>
      <c r="E4475" s="16"/>
      <c r="F4475" s="14"/>
      <c r="G4475" s="14"/>
      <c r="H4475" s="14"/>
      <c r="I4475" s="15"/>
      <c r="J4475" s="77"/>
      <c r="K4475" s="92"/>
    </row>
    <row r="4476" spans="1:11" ht="12.75" x14ac:dyDescent="0.2">
      <c r="A4476" s="14"/>
      <c r="B4476" s="14"/>
      <c r="C4476" s="14"/>
      <c r="D4476" s="16"/>
      <c r="E4476" s="16"/>
      <c r="F4476" s="14"/>
      <c r="G4476" s="14"/>
      <c r="H4476" s="14"/>
      <c r="I4476" s="15"/>
      <c r="J4476" s="77"/>
      <c r="K4476" s="92"/>
    </row>
    <row r="4477" spans="1:11" ht="12.75" x14ac:dyDescent="0.2">
      <c r="A4477" s="14"/>
      <c r="B4477" s="14"/>
      <c r="C4477" s="14"/>
      <c r="D4477" s="16"/>
      <c r="E4477" s="16"/>
      <c r="F4477" s="14"/>
      <c r="G4477" s="14"/>
      <c r="H4477" s="14"/>
      <c r="I4477" s="15"/>
      <c r="J4477" s="77"/>
      <c r="K4477" s="92"/>
    </row>
    <row r="4478" spans="1:11" ht="12.75" x14ac:dyDescent="0.2">
      <c r="A4478" s="14"/>
      <c r="B4478" s="14"/>
      <c r="C4478" s="14"/>
      <c r="D4478" s="16"/>
      <c r="E4478" s="16"/>
      <c r="F4478" s="14"/>
      <c r="G4478" s="14"/>
      <c r="H4478" s="14"/>
      <c r="I4478" s="15"/>
      <c r="J4478" s="77"/>
      <c r="K4478" s="92"/>
    </row>
    <row r="4479" spans="1:11" ht="12.75" x14ac:dyDescent="0.2">
      <c r="A4479" s="14"/>
      <c r="B4479" s="14"/>
      <c r="C4479" s="14"/>
      <c r="D4479" s="16"/>
      <c r="E4479" s="16"/>
      <c r="F4479" s="14"/>
      <c r="G4479" s="14"/>
      <c r="H4479" s="14"/>
      <c r="I4479" s="15"/>
      <c r="J4479" s="77"/>
      <c r="K4479" s="92"/>
    </row>
    <row r="4480" spans="1:11" ht="12.75" x14ac:dyDescent="0.2">
      <c r="A4480" s="14"/>
      <c r="B4480" s="14"/>
      <c r="C4480" s="14"/>
      <c r="D4480" s="16"/>
      <c r="E4480" s="16"/>
      <c r="F4480" s="14"/>
      <c r="G4480" s="14"/>
      <c r="H4480" s="14"/>
      <c r="I4480" s="15"/>
      <c r="J4480" s="77"/>
      <c r="K4480" s="92"/>
    </row>
    <row r="4481" spans="1:11" ht="12.75" x14ac:dyDescent="0.2">
      <c r="A4481" s="14"/>
      <c r="B4481" s="14"/>
      <c r="C4481" s="14"/>
      <c r="D4481" s="16"/>
      <c r="E4481" s="16"/>
      <c r="F4481" s="14"/>
      <c r="G4481" s="14"/>
      <c r="H4481" s="14"/>
      <c r="I4481" s="15"/>
      <c r="J4481" s="77"/>
      <c r="K4481" s="92"/>
    </row>
    <row r="4482" spans="1:11" ht="12.75" x14ac:dyDescent="0.2">
      <c r="A4482" s="14"/>
      <c r="B4482" s="14"/>
      <c r="C4482" s="14"/>
      <c r="D4482" s="16"/>
      <c r="E4482" s="16"/>
      <c r="F4482" s="14"/>
      <c r="G4482" s="14"/>
      <c r="H4482" s="14"/>
      <c r="I4482" s="15"/>
      <c r="J4482" s="77"/>
      <c r="K4482" s="92"/>
    </row>
    <row r="4483" spans="1:11" ht="12.75" x14ac:dyDescent="0.2">
      <c r="A4483" s="14"/>
      <c r="B4483" s="14"/>
      <c r="C4483" s="14"/>
      <c r="D4483" s="16"/>
      <c r="E4483" s="16"/>
      <c r="F4483" s="14"/>
      <c r="G4483" s="14"/>
      <c r="H4483" s="14"/>
      <c r="I4483" s="15"/>
      <c r="J4483" s="77"/>
      <c r="K4483" s="92"/>
    </row>
    <row r="4484" spans="1:11" ht="12.75" x14ac:dyDescent="0.2">
      <c r="A4484" s="14"/>
      <c r="B4484" s="14"/>
      <c r="C4484" s="14"/>
      <c r="D4484" s="16"/>
      <c r="E4484" s="16"/>
      <c r="F4484" s="14"/>
      <c r="G4484" s="14"/>
      <c r="H4484" s="14"/>
      <c r="I4484" s="15"/>
      <c r="J4484" s="77"/>
      <c r="K4484" s="92"/>
    </row>
    <row r="4485" spans="1:11" ht="12.75" x14ac:dyDescent="0.2">
      <c r="A4485" s="14"/>
      <c r="B4485" s="14"/>
      <c r="C4485" s="14"/>
      <c r="D4485" s="16"/>
      <c r="E4485" s="16"/>
      <c r="F4485" s="14"/>
      <c r="G4485" s="14"/>
      <c r="H4485" s="14"/>
      <c r="I4485" s="15"/>
      <c r="J4485" s="77"/>
      <c r="K4485" s="92"/>
    </row>
    <row r="4486" spans="1:11" ht="12.75" x14ac:dyDescent="0.2">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dataConsolidate/>
  <mergeCells count="5">
    <mergeCell ref="A100:H100"/>
    <mergeCell ref="I101:J101"/>
    <mergeCell ref="I100:J100"/>
    <mergeCell ref="A101:H101"/>
    <mergeCell ref="A105:J105"/>
  </mergeCells>
  <conditionalFormatting sqref="A1055:H1066">
    <cfRule type="expression" dxfId="88" priority="35" stopIfTrue="1">
      <formula>$A1055&lt;&gt;""</formula>
    </cfRule>
  </conditionalFormatting>
  <conditionalFormatting sqref="A1112:H1113">
    <cfRule type="expression" dxfId="87" priority="46" stopIfTrue="1">
      <formula>$A1112&lt;&gt;""</formula>
    </cfRule>
  </conditionalFormatting>
  <conditionalFormatting sqref="A107:J5000">
    <cfRule type="expression" dxfId="86" priority="6" stopIfTrue="1">
      <formula>$A107&lt;&gt;""</formula>
    </cfRule>
  </conditionalFormatting>
  <conditionalFormatting sqref="B472:E477">
    <cfRule type="expression" dxfId="85" priority="137" stopIfTrue="1">
      <formula>$A472&lt;&gt;""</formula>
    </cfRule>
  </conditionalFormatting>
  <conditionalFormatting sqref="B484:E488">
    <cfRule type="expression" dxfId="84" priority="172" stopIfTrue="1">
      <formula>$A484&lt;&gt;""</formula>
    </cfRule>
  </conditionalFormatting>
  <conditionalFormatting sqref="B689:E689">
    <cfRule type="expression" dxfId="83" priority="64" stopIfTrue="1">
      <formula>$A689&lt;&gt;""</formula>
    </cfRule>
  </conditionalFormatting>
  <conditionalFormatting sqref="B691:E691 H691:I691 B692:I693 B694:E699 H694:I699">
    <cfRule type="expression" dxfId="82" priority="24" stopIfTrue="1">
      <formula>$A691&lt;&gt;""</formula>
    </cfRule>
  </conditionalFormatting>
  <conditionalFormatting sqref="B701:E701 H701:I701">
    <cfRule type="expression" dxfId="81" priority="15" stopIfTrue="1">
      <formula>$A701&lt;&gt;""</formula>
    </cfRule>
  </conditionalFormatting>
  <conditionalFormatting sqref="B819:E819">
    <cfRule type="expression" dxfId="80" priority="87" stopIfTrue="1">
      <formula>$A819&lt;&gt;""</formula>
    </cfRule>
  </conditionalFormatting>
  <conditionalFormatting sqref="B1110:E1110">
    <cfRule type="expression" dxfId="79" priority="133" stopIfTrue="1">
      <formula>$A1110&lt;&gt;""</formula>
    </cfRule>
  </conditionalFormatting>
  <conditionalFormatting sqref="B1114:E1114">
    <cfRule type="expression" dxfId="78" priority="189" stopIfTrue="1">
      <formula>$A1114&lt;&gt;""</formula>
    </cfRule>
  </conditionalFormatting>
  <conditionalFormatting sqref="B1131:E1136">
    <cfRule type="expression" dxfId="77" priority="179" stopIfTrue="1">
      <formula>$A1131&lt;&gt;""</formula>
    </cfRule>
  </conditionalFormatting>
  <conditionalFormatting sqref="B1138:E1148">
    <cfRule type="expression" dxfId="76" priority="47" stopIfTrue="1">
      <formula>$A1138&lt;&gt;""</formula>
    </cfRule>
  </conditionalFormatting>
  <conditionalFormatting sqref="B1152:E1152">
    <cfRule type="expression" dxfId="75" priority="73" stopIfTrue="1">
      <formula>$A1152&lt;&gt;""</formula>
    </cfRule>
  </conditionalFormatting>
  <conditionalFormatting sqref="B1253:E1260 I1253:J1270">
    <cfRule type="expression" dxfId="74" priority="123" stopIfTrue="1">
      <formula>$A1253&lt;&gt;""</formula>
    </cfRule>
  </conditionalFormatting>
  <conditionalFormatting sqref="B1293:E1301">
    <cfRule type="expression" dxfId="73" priority="158" stopIfTrue="1">
      <formula>$A1293&lt;&gt;""</formula>
    </cfRule>
  </conditionalFormatting>
  <conditionalFormatting sqref="B1303:E1326">
    <cfRule type="expression" dxfId="72" priority="37" stopIfTrue="1">
      <formula>$A1303&lt;&gt;""</formula>
    </cfRule>
  </conditionalFormatting>
  <conditionalFormatting sqref="B1360:E1363">
    <cfRule type="expression" dxfId="71" priority="54" stopIfTrue="1">
      <formula>$A1360&lt;&gt;""</formula>
    </cfRule>
  </conditionalFormatting>
  <conditionalFormatting sqref="B1365:E1367">
    <cfRule type="expression" dxfId="70" priority="259" stopIfTrue="1">
      <formula>$A1365&lt;&gt;""</formula>
    </cfRule>
  </conditionalFormatting>
  <conditionalFormatting sqref="B1369:E1379">
    <cfRule type="expression" dxfId="69" priority="78" stopIfTrue="1">
      <formula>$A1369&lt;&gt;""</formula>
    </cfRule>
  </conditionalFormatting>
  <conditionalFormatting sqref="B1393:E1404">
    <cfRule type="expression" dxfId="68" priority="116" stopIfTrue="1">
      <formula>$A1393&lt;&gt;""</formula>
    </cfRule>
  </conditionalFormatting>
  <conditionalFormatting sqref="B1412:E1450">
    <cfRule type="expression" dxfId="67" priority="153" stopIfTrue="1">
      <formula>$A1412&lt;&gt;""</formula>
    </cfRule>
  </conditionalFormatting>
  <conditionalFormatting sqref="B1453:E1458">
    <cfRule type="expression" dxfId="66" priority="223" stopIfTrue="1">
      <formula>$A1453&lt;&gt;""</formula>
    </cfRule>
  </conditionalFormatting>
  <conditionalFormatting sqref="B489:G489">
    <cfRule type="expression" dxfId="65" priority="173" stopIfTrue="1">
      <formula>$A489&lt;&gt;""</formula>
    </cfRule>
  </conditionalFormatting>
  <conditionalFormatting sqref="B478:H483">
    <cfRule type="expression" dxfId="64" priority="193" stopIfTrue="1">
      <formula>$A478&lt;&gt;""</formula>
    </cfRule>
  </conditionalFormatting>
  <conditionalFormatting sqref="B490:H496">
    <cfRule type="expression" dxfId="63" priority="149" stopIfTrue="1">
      <formula>$A490&lt;&gt;""</formula>
    </cfRule>
  </conditionalFormatting>
  <conditionalFormatting sqref="B1067:H1082">
    <cfRule type="expression" dxfId="62" priority="219" stopIfTrue="1">
      <formula>$A1067&lt;&gt;""</formula>
    </cfRule>
  </conditionalFormatting>
  <conditionalFormatting sqref="B1272:H1274 B1275:E1288 H1275:H1288">
    <cfRule type="expression" dxfId="61" priority="148" stopIfTrue="1">
      <formula>$A1272&lt;&gt;""</formula>
    </cfRule>
  </conditionalFormatting>
  <conditionalFormatting sqref="B1290:H1292">
    <cfRule type="expression" dxfId="60" priority="43" stopIfTrue="1">
      <formula>$A1290&lt;&gt;""</formula>
    </cfRule>
  </conditionalFormatting>
  <conditionalFormatting sqref="B1364:H1364">
    <cfRule type="expression" dxfId="59" priority="289" stopIfTrue="1">
      <formula>$A1364&lt;&gt;""</formula>
    </cfRule>
  </conditionalFormatting>
  <conditionalFormatting sqref="B1380:H1385">
    <cfRule type="expression" dxfId="58" priority="17" stopIfTrue="1">
      <formula>$A1380&lt;&gt;""</formula>
    </cfRule>
  </conditionalFormatting>
  <conditionalFormatting sqref="B1410:H1411">
    <cfRule type="expression" dxfId="57" priority="196" stopIfTrue="1">
      <formula>$A1410&lt;&gt;""</formula>
    </cfRule>
  </conditionalFormatting>
  <conditionalFormatting sqref="B175:I189 I190:I227 B190:E241">
    <cfRule type="expression" dxfId="56" priority="246" stopIfTrue="1">
      <formula>$A175&lt;&gt;""</formula>
    </cfRule>
  </conditionalFormatting>
  <conditionalFormatting sqref="B242:I242 B243:E275">
    <cfRule type="expression" dxfId="55" priority="260" stopIfTrue="1">
      <formula>$A242&lt;&gt;""</formula>
    </cfRule>
  </conditionalFormatting>
  <conditionalFormatting sqref="B276:I320">
    <cfRule type="expression" dxfId="54" priority="93" stopIfTrue="1">
      <formula>$A276&lt;&gt;""</formula>
    </cfRule>
  </conditionalFormatting>
  <conditionalFormatting sqref="B497:I499">
    <cfRule type="expression" dxfId="53" priority="95" stopIfTrue="1">
      <formula>$A497&lt;&gt;""</formula>
    </cfRule>
  </conditionalFormatting>
  <conditionalFormatting sqref="B645:I688">
    <cfRule type="expression" dxfId="52" priority="256" stopIfTrue="1">
      <formula>$A645&lt;&gt;""</formula>
    </cfRule>
  </conditionalFormatting>
  <conditionalFormatting sqref="B690:I690">
    <cfRule type="expression" dxfId="51" priority="22" stopIfTrue="1">
      <formula>$A690&lt;&gt;""</formula>
    </cfRule>
  </conditionalFormatting>
  <conditionalFormatting sqref="B1137:I1137">
    <cfRule type="expression" dxfId="50" priority="147" stopIfTrue="1">
      <formula>$A1137&lt;&gt;""</formula>
    </cfRule>
  </conditionalFormatting>
  <conditionalFormatting sqref="B1149:I1151">
    <cfRule type="expression" dxfId="49" priority="16" stopIfTrue="1">
      <formula>$A1149&lt;&gt;""</formula>
    </cfRule>
  </conditionalFormatting>
  <conditionalFormatting sqref="B1153:I1157">
    <cfRule type="expression" dxfId="48" priority="18" stopIfTrue="1">
      <formula>$A1153&lt;&gt;""</formula>
    </cfRule>
  </conditionalFormatting>
  <conditionalFormatting sqref="B1271:I1271 I1272:I1288">
    <cfRule type="expression" dxfId="47" priority="151" stopIfTrue="1">
      <formula>$A1271&lt;&gt;""</formula>
    </cfRule>
  </conditionalFormatting>
  <conditionalFormatting sqref="B1368:I1368">
    <cfRule type="expression" dxfId="46" priority="146" stopIfTrue="1">
      <formula>$A1368&lt;&gt;""</formula>
    </cfRule>
  </conditionalFormatting>
  <conditionalFormatting sqref="B135:J163">
    <cfRule type="expression" dxfId="45" priority="69" stopIfTrue="1">
      <formula>$A135&lt;&gt;""</formula>
    </cfRule>
  </conditionalFormatting>
  <conditionalFormatting sqref="B360:J420">
    <cfRule type="expression" dxfId="44" priority="261" stopIfTrue="1">
      <formula>$A360&lt;&gt;""</formula>
    </cfRule>
  </conditionalFormatting>
  <conditionalFormatting sqref="B457:J458">
    <cfRule type="expression" dxfId="43" priority="222" stopIfTrue="1">
      <formula>$A457&lt;&gt;""</formula>
    </cfRule>
  </conditionalFormatting>
  <conditionalFormatting sqref="B599:J625">
    <cfRule type="expression" dxfId="42" priority="2" stopIfTrue="1">
      <formula>$A599&lt;&gt;""</formula>
    </cfRule>
  </conditionalFormatting>
  <conditionalFormatting sqref="B1053:J1054">
    <cfRule type="expression" dxfId="41" priority="217" stopIfTrue="1">
      <formula>$A1053&lt;&gt;""</formula>
    </cfRule>
  </conditionalFormatting>
  <conditionalFormatting sqref="B1127:J1130">
    <cfRule type="expression" dxfId="40" priority="7" stopIfTrue="1">
      <formula>$A1127&lt;&gt;""</formula>
    </cfRule>
  </conditionalFormatting>
  <conditionalFormatting sqref="B1158:J1252">
    <cfRule type="expression" dxfId="39" priority="33" stopIfTrue="1">
      <formula>$A1158&lt;&gt;""</formula>
    </cfRule>
  </conditionalFormatting>
  <conditionalFormatting sqref="B1406:J1406">
    <cfRule type="expression" dxfId="38" priority="198" stopIfTrue="1">
      <formula>$A1406&lt;&gt;""</formula>
    </cfRule>
  </conditionalFormatting>
  <conditionalFormatting sqref="B1461:J4374">
    <cfRule type="expression" dxfId="37" priority="42" stopIfTrue="1">
      <formula>$A1461&lt;&gt;""</formula>
    </cfRule>
  </conditionalFormatting>
  <conditionalFormatting sqref="F191:H195">
    <cfRule type="expression" dxfId="36" priority="124" stopIfTrue="1">
      <formula>$A191&lt;&gt;""</formula>
    </cfRule>
  </conditionalFormatting>
  <conditionalFormatting sqref="F198:H199">
    <cfRule type="expression" dxfId="35" priority="118" stopIfTrue="1">
      <formula>$A198&lt;&gt;""</formula>
    </cfRule>
  </conditionalFormatting>
  <conditionalFormatting sqref="F472:H473">
    <cfRule type="expression" dxfId="34" priority="139" stopIfTrue="1">
      <formula>$A472&lt;&gt;""</formula>
    </cfRule>
  </conditionalFormatting>
  <conditionalFormatting sqref="F476:H477">
    <cfRule type="expression" dxfId="33" priority="229" stopIfTrue="1">
      <formula>$A476&lt;&gt;""</formula>
    </cfRule>
  </conditionalFormatting>
  <conditionalFormatting sqref="F484:H486 H487:H489">
    <cfRule type="expression" dxfId="32" priority="171" stopIfTrue="1">
      <formula>$A484&lt;&gt;""</formula>
    </cfRule>
  </conditionalFormatting>
  <conditionalFormatting sqref="F1131:H1131">
    <cfRule type="expression" dxfId="31" priority="280" stopIfTrue="1">
      <formula>$A1131&lt;&gt;""</formula>
    </cfRule>
  </conditionalFormatting>
  <conditionalFormatting sqref="F1255:H1260">
    <cfRule type="expression" dxfId="30" priority="122" stopIfTrue="1">
      <formula>$A1255&lt;&gt;""</formula>
    </cfRule>
  </conditionalFormatting>
  <conditionalFormatting sqref="F170:I172">
    <cfRule type="expression" dxfId="29" priority="250" stopIfTrue="1">
      <formula>$A170&lt;&gt;""</formula>
    </cfRule>
  </conditionalFormatting>
  <conditionalFormatting sqref="F247:I247">
    <cfRule type="expression" dxfId="28" priority="150"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27" priority="290" stopIfTrue="1">
      <formula>$A164&lt;&gt;""</formula>
    </cfRule>
  </conditionalFormatting>
  <conditionalFormatting sqref="H190">
    <cfRule type="expression" dxfId="26" priority="130" stopIfTrue="1">
      <formula>$A190&lt;&gt;""</formula>
    </cfRule>
  </conditionalFormatting>
  <conditionalFormatting sqref="H196:H197">
    <cfRule type="expression" dxfId="25" priority="119" stopIfTrue="1">
      <formula>$A196&lt;&gt;""</formula>
    </cfRule>
  </conditionalFormatting>
  <conditionalFormatting sqref="H200:H228">
    <cfRule type="expression" dxfId="24" priority="9" stopIfTrue="1">
      <formula>$A200&lt;&gt;""</formula>
    </cfRule>
  </conditionalFormatting>
  <conditionalFormatting sqref="H474:H475">
    <cfRule type="expression" dxfId="23" priority="143" stopIfTrue="1">
      <formula>$A474&lt;&gt;""</formula>
    </cfRule>
  </conditionalFormatting>
  <conditionalFormatting sqref="H1132:H1136">
    <cfRule type="expression" dxfId="22" priority="181" stopIfTrue="1">
      <formula>$A1132&lt;&gt;""</formula>
    </cfRule>
  </conditionalFormatting>
  <conditionalFormatting sqref="H1254">
    <cfRule type="expression" dxfId="21" priority="192" stopIfTrue="1">
      <formula>$A1254&lt;&gt;""</formula>
    </cfRule>
  </conditionalFormatting>
  <conditionalFormatting sqref="H1293:H1301">
    <cfRule type="expression" dxfId="20" priority="160" stopIfTrue="1">
      <formula>$A1293&lt;&gt;""</formula>
    </cfRule>
  </conditionalFormatting>
  <conditionalFormatting sqref="H1303:H1326">
    <cfRule type="expression" dxfId="19" priority="39" stopIfTrue="1">
      <formula>$A1303&lt;&gt;""</formula>
    </cfRule>
  </conditionalFormatting>
  <conditionalFormatting sqref="H1365:H1367">
    <cfRule type="expression" dxfId="18" priority="258" stopIfTrue="1">
      <formula>$A1365&lt;&gt;""</formula>
    </cfRule>
  </conditionalFormatting>
  <conditionalFormatting sqref="H1369:H1379">
    <cfRule type="expression" dxfId="17" priority="19" stopIfTrue="1">
      <formula>$A1369&lt;&gt;""</formula>
    </cfRule>
  </conditionalFormatting>
  <conditionalFormatting sqref="H1412">
    <cfRule type="expression" dxfId="16" priority="155" stopIfTrue="1">
      <formula>$A1412&lt;&gt;""</formula>
    </cfRule>
  </conditionalFormatting>
  <conditionalFormatting sqref="H1453:H1458">
    <cfRule type="expression" dxfId="15" priority="225" stopIfTrue="1">
      <formula>$A1453&lt;&gt;""</formula>
    </cfRule>
  </conditionalFormatting>
  <conditionalFormatting sqref="H173:I174">
    <cfRule type="expression" dxfId="14" priority="247" stopIfTrue="1">
      <formula>$A173&lt;&gt;""</formula>
    </cfRule>
  </conditionalFormatting>
  <conditionalFormatting sqref="H243:I246">
    <cfRule type="expression" dxfId="13" priority="249" stopIfTrue="1">
      <formula>$A243&lt;&gt;""</formula>
    </cfRule>
  </conditionalFormatting>
  <conditionalFormatting sqref="H248:I248">
    <cfRule type="expression" dxfId="12" priority="125" stopIfTrue="1">
      <formula>$A248&lt;&gt;""</formula>
    </cfRule>
  </conditionalFormatting>
  <conditionalFormatting sqref="H689:I689">
    <cfRule type="expression" dxfId="11" priority="66" stopIfTrue="1">
      <formula>$A689&lt;&gt;""</formula>
    </cfRule>
  </conditionalFormatting>
  <conditionalFormatting sqref="H1138:I1148">
    <cfRule type="expression" dxfId="10" priority="50" stopIfTrue="1">
      <formula>$A1138&lt;&gt;""</formula>
    </cfRule>
  </conditionalFormatting>
  <conditionalFormatting sqref="H1152:I1152">
    <cfRule type="expression" dxfId="9" priority="76" stopIfTrue="1">
      <formula>$A1152&lt;&gt;""</formula>
    </cfRule>
  </conditionalFormatting>
  <conditionalFormatting sqref="H1110:J1110">
    <cfRule type="expression" dxfId="8" priority="132" stopIfTrue="1">
      <formula>$A1110&lt;&gt;""</formula>
    </cfRule>
  </conditionalFormatting>
  <conditionalFormatting sqref="H1360:J1363">
    <cfRule type="expression" dxfId="7" priority="55" stopIfTrue="1">
      <formula>$A1360&lt;&gt;""</formula>
    </cfRule>
  </conditionalFormatting>
  <conditionalFormatting sqref="H1393:J1404">
    <cfRule type="expression" dxfId="6" priority="14" stopIfTrue="1">
      <formula>$A1393&lt;&gt;""</formula>
    </cfRule>
  </conditionalFormatting>
  <conditionalFormatting sqref="I472:I496">
    <cfRule type="expression" dxfId="5" priority="140" stopIfTrue="1">
      <formula>$A472&lt;&gt;""</formula>
    </cfRule>
  </conditionalFormatting>
  <conditionalFormatting sqref="I1369:I1385">
    <cfRule type="expression" dxfId="4" priority="82" stopIfTrue="1">
      <formula>$A1369&lt;&gt;""</formula>
    </cfRule>
  </conditionalFormatting>
  <conditionalFormatting sqref="I1290:J1359">
    <cfRule type="expression" dxfId="3" priority="162" stopIfTrue="1">
      <formula>$A1290&lt;&gt;""</formula>
    </cfRule>
  </conditionalFormatting>
  <conditionalFormatting sqref="I1410:J1447">
    <cfRule type="expression" dxfId="2" priority="157" stopIfTrue="1">
      <formula>$A1410&lt;&gt;""</formula>
    </cfRule>
  </conditionalFormatting>
  <conditionalFormatting sqref="I1451:J1458">
    <cfRule type="expression" dxfId="1" priority="255" stopIfTrue="1">
      <formula>$A1451&lt;&gt;""</formula>
    </cfRule>
  </conditionalFormatting>
  <conditionalFormatting sqref="J1137:J1157">
    <cfRule type="expression" dxfId="0" priority="282" stopIfTrue="1">
      <formula>$A1137&lt;&gt;""</formula>
    </cfRule>
  </conditionalFormatting>
  <dataValidations count="5">
    <dataValidation type="date" allowBlank="1" showInputMessage="1" showErrorMessage="1" sqref="D102:E102 D5001:E65536 D106:E106" xr:uid="{F5059AEA-A0D8-4B20-9D3C-8B76D9C427E6}">
      <formula1>42370</formula1>
      <formula2>42735</formula2>
    </dataValidation>
    <dataValidation type="list" allowBlank="1" sqref="F107:F5000" xr:uid="{255B499D-B3E6-47A9-A857-DBFE56F071D9}">
      <formula1>$F$96:$F$99</formula1>
    </dataValidation>
    <dataValidation type="list" allowBlank="1" showInputMessage="1" showErrorMessage="1" sqref="A107:A5000" xr:uid="{540C0DA9-E9CD-4805-B659-E67C1C32B21C}">
      <formula1>OFFSET($A$1,0,0,$B$3,1)</formula1>
    </dataValidation>
    <dataValidation allowBlank="1" sqref="G107:G5000" xr:uid="{B36265DD-F5DD-4F0A-AD93-4A0388363C0B}"/>
    <dataValidation type="list" allowBlank="1" showInputMessage="1" showErrorMessage="1" errorTitle="Chyba !" error="zadajte (vyberte zo zoznamu) platný analytický kód podľa nápovedy k bunke I104" sqref="J107:J10000" xr:uid="{071F420F-A599-4F3D-AF2C-7259B8CAF30B}">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FBA9B-D0B3-481E-AA8A-C982210EF6B7}">
  <sheetPr codeName="Hárok6"/>
  <dimension ref="A1:R263"/>
  <sheetViews>
    <sheetView zoomScaleNormal="100" workbookViewId="0">
      <pane ySplit="1" topLeftCell="A39" activePane="bottomLeft" state="frozen"/>
      <selection activeCell="I2" sqref="I2:L73"/>
      <selection pane="bottomLeft" activeCell="B23" sqref="B23"/>
    </sheetView>
  </sheetViews>
  <sheetFormatPr defaultColWidth="9.140625" defaultRowHeight="11.25" x14ac:dyDescent="0.2"/>
  <cols>
    <col min="1" max="1" width="9.5703125" style="171" bestFit="1" customWidth="1"/>
    <col min="2" max="2" width="46.140625" style="172" bestFit="1" customWidth="1"/>
    <col min="3" max="3" width="15.42578125" style="172" bestFit="1" customWidth="1"/>
    <col min="4" max="4" width="20.5703125" style="172" customWidth="1"/>
    <col min="5" max="5" width="21" style="172" bestFit="1" customWidth="1"/>
    <col min="6" max="6" width="6.140625" style="172" bestFit="1" customWidth="1"/>
    <col min="7" max="7" width="22.85546875" style="172" customWidth="1"/>
    <col min="8" max="8" width="23.5703125" style="172" customWidth="1"/>
    <col min="9" max="9" width="26.85546875" style="172" customWidth="1"/>
    <col min="10" max="10" width="19" style="172" customWidth="1"/>
    <col min="11" max="11" width="19.85546875" style="172" bestFit="1" customWidth="1"/>
    <col min="12" max="12" width="14.42578125" style="173" customWidth="1"/>
    <col min="13" max="14" width="24.85546875" style="172" bestFit="1" customWidth="1"/>
    <col min="15" max="15" width="24.42578125" style="172" bestFit="1" customWidth="1"/>
    <col min="16" max="16" width="24.85546875" style="172" bestFit="1" customWidth="1"/>
    <col min="17" max="256" width="9.140625" style="172"/>
    <col min="257" max="257" width="9.5703125" style="172" bestFit="1" customWidth="1"/>
    <col min="258" max="258" width="46.140625" style="172" bestFit="1" customWidth="1"/>
    <col min="259" max="259" width="15.42578125" style="172" bestFit="1" customWidth="1"/>
    <col min="260" max="260" width="20.5703125" style="172" customWidth="1"/>
    <col min="261" max="261" width="21" style="172" bestFit="1" customWidth="1"/>
    <col min="262" max="262" width="6.140625" style="172" bestFit="1" customWidth="1"/>
    <col min="263" max="263" width="22.85546875" style="172" customWidth="1"/>
    <col min="264" max="264" width="23.5703125" style="172" customWidth="1"/>
    <col min="265" max="265" width="26.85546875" style="172" customWidth="1"/>
    <col min="266" max="266" width="19" style="172" customWidth="1"/>
    <col min="267" max="267" width="19.85546875" style="172" bestFit="1" customWidth="1"/>
    <col min="268" max="268" width="14.42578125" style="172" customWidth="1"/>
    <col min="269" max="270" width="24.85546875" style="172" bestFit="1" customWidth="1"/>
    <col min="271" max="271" width="24.42578125" style="172" bestFit="1" customWidth="1"/>
    <col min="272" max="272" width="24.85546875" style="172" bestFit="1" customWidth="1"/>
    <col min="273" max="512" width="9.140625" style="172"/>
    <col min="513" max="513" width="9.5703125" style="172" bestFit="1" customWidth="1"/>
    <col min="514" max="514" width="46.140625" style="172" bestFit="1" customWidth="1"/>
    <col min="515" max="515" width="15.42578125" style="172" bestFit="1" customWidth="1"/>
    <col min="516" max="516" width="20.5703125" style="172" customWidth="1"/>
    <col min="517" max="517" width="21" style="172" bestFit="1" customWidth="1"/>
    <col min="518" max="518" width="6.140625" style="172" bestFit="1" customWidth="1"/>
    <col min="519" max="519" width="22.85546875" style="172" customWidth="1"/>
    <col min="520" max="520" width="23.5703125" style="172" customWidth="1"/>
    <col min="521" max="521" width="26.85546875" style="172" customWidth="1"/>
    <col min="522" max="522" width="19" style="172" customWidth="1"/>
    <col min="523" max="523" width="19.85546875" style="172" bestFit="1" customWidth="1"/>
    <col min="524" max="524" width="14.42578125" style="172" customWidth="1"/>
    <col min="525" max="526" width="24.85546875" style="172" bestFit="1" customWidth="1"/>
    <col min="527" max="527" width="24.42578125" style="172" bestFit="1" customWidth="1"/>
    <col min="528" max="528" width="24.85546875" style="172" bestFit="1" customWidth="1"/>
    <col min="529" max="768" width="9.140625" style="172"/>
    <col min="769" max="769" width="9.5703125" style="172" bestFit="1" customWidth="1"/>
    <col min="770" max="770" width="46.140625" style="172" bestFit="1" customWidth="1"/>
    <col min="771" max="771" width="15.42578125" style="172" bestFit="1" customWidth="1"/>
    <col min="772" max="772" width="20.5703125" style="172" customWidth="1"/>
    <col min="773" max="773" width="21" style="172" bestFit="1" customWidth="1"/>
    <col min="774" max="774" width="6.140625" style="172" bestFit="1" customWidth="1"/>
    <col min="775" max="775" width="22.85546875" style="172" customWidth="1"/>
    <col min="776" max="776" width="23.5703125" style="172" customWidth="1"/>
    <col min="777" max="777" width="26.85546875" style="172" customWidth="1"/>
    <col min="778" max="778" width="19" style="172" customWidth="1"/>
    <col min="779" max="779" width="19.85546875" style="172" bestFit="1" customWidth="1"/>
    <col min="780" max="780" width="14.42578125" style="172" customWidth="1"/>
    <col min="781" max="782" width="24.85546875" style="172" bestFit="1" customWidth="1"/>
    <col min="783" max="783" width="24.42578125" style="172" bestFit="1" customWidth="1"/>
    <col min="784" max="784" width="24.85546875" style="172" bestFit="1" customWidth="1"/>
    <col min="785" max="1024" width="9.140625" style="172"/>
    <col min="1025" max="1025" width="9.5703125" style="172" bestFit="1" customWidth="1"/>
    <col min="1026" max="1026" width="46.140625" style="172" bestFit="1" customWidth="1"/>
    <col min="1027" max="1027" width="15.42578125" style="172" bestFit="1" customWidth="1"/>
    <col min="1028" max="1028" width="20.5703125" style="172" customWidth="1"/>
    <col min="1029" max="1029" width="21" style="172" bestFit="1" customWidth="1"/>
    <col min="1030" max="1030" width="6.140625" style="172" bestFit="1" customWidth="1"/>
    <col min="1031" max="1031" width="22.85546875" style="172" customWidth="1"/>
    <col min="1032" max="1032" width="23.5703125" style="172" customWidth="1"/>
    <col min="1033" max="1033" width="26.85546875" style="172" customWidth="1"/>
    <col min="1034" max="1034" width="19" style="172" customWidth="1"/>
    <col min="1035" max="1035" width="19.85546875" style="172" bestFit="1" customWidth="1"/>
    <col min="1036" max="1036" width="14.42578125" style="172" customWidth="1"/>
    <col min="1037" max="1038" width="24.85546875" style="172" bestFit="1" customWidth="1"/>
    <col min="1039" max="1039" width="24.42578125" style="172" bestFit="1" customWidth="1"/>
    <col min="1040" max="1040" width="24.85546875" style="172" bestFit="1" customWidth="1"/>
    <col min="1041" max="1280" width="9.140625" style="172"/>
    <col min="1281" max="1281" width="9.5703125" style="172" bestFit="1" customWidth="1"/>
    <col min="1282" max="1282" width="46.140625" style="172" bestFit="1" customWidth="1"/>
    <col min="1283" max="1283" width="15.42578125" style="172" bestFit="1" customWidth="1"/>
    <col min="1284" max="1284" width="20.5703125" style="172" customWidth="1"/>
    <col min="1285" max="1285" width="21" style="172" bestFit="1" customWidth="1"/>
    <col min="1286" max="1286" width="6.140625" style="172" bestFit="1" customWidth="1"/>
    <col min="1287" max="1287" width="22.85546875" style="172" customWidth="1"/>
    <col min="1288" max="1288" width="23.5703125" style="172" customWidth="1"/>
    <col min="1289" max="1289" width="26.85546875" style="172" customWidth="1"/>
    <col min="1290" max="1290" width="19" style="172" customWidth="1"/>
    <col min="1291" max="1291" width="19.85546875" style="172" bestFit="1" customWidth="1"/>
    <col min="1292" max="1292" width="14.42578125" style="172" customWidth="1"/>
    <col min="1293" max="1294" width="24.85546875" style="172" bestFit="1" customWidth="1"/>
    <col min="1295" max="1295" width="24.42578125" style="172" bestFit="1" customWidth="1"/>
    <col min="1296" max="1296" width="24.85546875" style="172" bestFit="1" customWidth="1"/>
    <col min="1297" max="1536" width="9.140625" style="172"/>
    <col min="1537" max="1537" width="9.5703125" style="172" bestFit="1" customWidth="1"/>
    <col min="1538" max="1538" width="46.140625" style="172" bestFit="1" customWidth="1"/>
    <col min="1539" max="1539" width="15.42578125" style="172" bestFit="1" customWidth="1"/>
    <col min="1540" max="1540" width="20.5703125" style="172" customWidth="1"/>
    <col min="1541" max="1541" width="21" style="172" bestFit="1" customWidth="1"/>
    <col min="1542" max="1542" width="6.140625" style="172" bestFit="1" customWidth="1"/>
    <col min="1543" max="1543" width="22.85546875" style="172" customWidth="1"/>
    <col min="1544" max="1544" width="23.5703125" style="172" customWidth="1"/>
    <col min="1545" max="1545" width="26.85546875" style="172" customWidth="1"/>
    <col min="1546" max="1546" width="19" style="172" customWidth="1"/>
    <col min="1547" max="1547" width="19.85546875" style="172" bestFit="1" customWidth="1"/>
    <col min="1548" max="1548" width="14.42578125" style="172" customWidth="1"/>
    <col min="1549" max="1550" width="24.85546875" style="172" bestFit="1" customWidth="1"/>
    <col min="1551" max="1551" width="24.42578125" style="172" bestFit="1" customWidth="1"/>
    <col min="1552" max="1552" width="24.85546875" style="172" bestFit="1" customWidth="1"/>
    <col min="1553" max="1792" width="9.140625" style="172"/>
    <col min="1793" max="1793" width="9.5703125" style="172" bestFit="1" customWidth="1"/>
    <col min="1794" max="1794" width="46.140625" style="172" bestFit="1" customWidth="1"/>
    <col min="1795" max="1795" width="15.42578125" style="172" bestFit="1" customWidth="1"/>
    <col min="1796" max="1796" width="20.5703125" style="172" customWidth="1"/>
    <col min="1797" max="1797" width="21" style="172" bestFit="1" customWidth="1"/>
    <col min="1798" max="1798" width="6.140625" style="172" bestFit="1" customWidth="1"/>
    <col min="1799" max="1799" width="22.85546875" style="172" customWidth="1"/>
    <col min="1800" max="1800" width="23.5703125" style="172" customWidth="1"/>
    <col min="1801" max="1801" width="26.85546875" style="172" customWidth="1"/>
    <col min="1802" max="1802" width="19" style="172" customWidth="1"/>
    <col min="1803" max="1803" width="19.85546875" style="172" bestFit="1" customWidth="1"/>
    <col min="1804" max="1804" width="14.42578125" style="172" customWidth="1"/>
    <col min="1805" max="1806" width="24.85546875" style="172" bestFit="1" customWidth="1"/>
    <col min="1807" max="1807" width="24.42578125" style="172" bestFit="1" customWidth="1"/>
    <col min="1808" max="1808" width="24.85546875" style="172" bestFit="1" customWidth="1"/>
    <col min="1809" max="2048" width="9.140625" style="172"/>
    <col min="2049" max="2049" width="9.5703125" style="172" bestFit="1" customWidth="1"/>
    <col min="2050" max="2050" width="46.140625" style="172" bestFit="1" customWidth="1"/>
    <col min="2051" max="2051" width="15.42578125" style="172" bestFit="1" customWidth="1"/>
    <col min="2052" max="2052" width="20.5703125" style="172" customWidth="1"/>
    <col min="2053" max="2053" width="21" style="172" bestFit="1" customWidth="1"/>
    <col min="2054" max="2054" width="6.140625" style="172" bestFit="1" customWidth="1"/>
    <col min="2055" max="2055" width="22.85546875" style="172" customWidth="1"/>
    <col min="2056" max="2056" width="23.5703125" style="172" customWidth="1"/>
    <col min="2057" max="2057" width="26.85546875" style="172" customWidth="1"/>
    <col min="2058" max="2058" width="19" style="172" customWidth="1"/>
    <col min="2059" max="2059" width="19.85546875" style="172" bestFit="1" customWidth="1"/>
    <col min="2060" max="2060" width="14.42578125" style="172" customWidth="1"/>
    <col min="2061" max="2062" width="24.85546875" style="172" bestFit="1" customWidth="1"/>
    <col min="2063" max="2063" width="24.42578125" style="172" bestFit="1" customWidth="1"/>
    <col min="2064" max="2064" width="24.85546875" style="172" bestFit="1" customWidth="1"/>
    <col min="2065" max="2304" width="9.140625" style="172"/>
    <col min="2305" max="2305" width="9.5703125" style="172" bestFit="1" customWidth="1"/>
    <col min="2306" max="2306" width="46.140625" style="172" bestFit="1" customWidth="1"/>
    <col min="2307" max="2307" width="15.42578125" style="172" bestFit="1" customWidth="1"/>
    <col min="2308" max="2308" width="20.5703125" style="172" customWidth="1"/>
    <col min="2309" max="2309" width="21" style="172" bestFit="1" customWidth="1"/>
    <col min="2310" max="2310" width="6.140625" style="172" bestFit="1" customWidth="1"/>
    <col min="2311" max="2311" width="22.85546875" style="172" customWidth="1"/>
    <col min="2312" max="2312" width="23.5703125" style="172" customWidth="1"/>
    <col min="2313" max="2313" width="26.85546875" style="172" customWidth="1"/>
    <col min="2314" max="2314" width="19" style="172" customWidth="1"/>
    <col min="2315" max="2315" width="19.85546875" style="172" bestFit="1" customWidth="1"/>
    <col min="2316" max="2316" width="14.42578125" style="172" customWidth="1"/>
    <col min="2317" max="2318" width="24.85546875" style="172" bestFit="1" customWidth="1"/>
    <col min="2319" max="2319" width="24.42578125" style="172" bestFit="1" customWidth="1"/>
    <col min="2320" max="2320" width="24.85546875" style="172" bestFit="1" customWidth="1"/>
    <col min="2321" max="2560" width="9.140625" style="172"/>
    <col min="2561" max="2561" width="9.5703125" style="172" bestFit="1" customWidth="1"/>
    <col min="2562" max="2562" width="46.140625" style="172" bestFit="1" customWidth="1"/>
    <col min="2563" max="2563" width="15.42578125" style="172" bestFit="1" customWidth="1"/>
    <col min="2564" max="2564" width="20.5703125" style="172" customWidth="1"/>
    <col min="2565" max="2565" width="21" style="172" bestFit="1" customWidth="1"/>
    <col min="2566" max="2566" width="6.140625" style="172" bestFit="1" customWidth="1"/>
    <col min="2567" max="2567" width="22.85546875" style="172" customWidth="1"/>
    <col min="2568" max="2568" width="23.5703125" style="172" customWidth="1"/>
    <col min="2569" max="2569" width="26.85546875" style="172" customWidth="1"/>
    <col min="2570" max="2570" width="19" style="172" customWidth="1"/>
    <col min="2571" max="2571" width="19.85546875" style="172" bestFit="1" customWidth="1"/>
    <col min="2572" max="2572" width="14.42578125" style="172" customWidth="1"/>
    <col min="2573" max="2574" width="24.85546875" style="172" bestFit="1" customWidth="1"/>
    <col min="2575" max="2575" width="24.42578125" style="172" bestFit="1" customWidth="1"/>
    <col min="2576" max="2576" width="24.85546875" style="172" bestFit="1" customWidth="1"/>
    <col min="2577" max="2816" width="9.140625" style="172"/>
    <col min="2817" max="2817" width="9.5703125" style="172" bestFit="1" customWidth="1"/>
    <col min="2818" max="2818" width="46.140625" style="172" bestFit="1" customWidth="1"/>
    <col min="2819" max="2819" width="15.42578125" style="172" bestFit="1" customWidth="1"/>
    <col min="2820" max="2820" width="20.5703125" style="172" customWidth="1"/>
    <col min="2821" max="2821" width="21" style="172" bestFit="1" customWidth="1"/>
    <col min="2822" max="2822" width="6.140625" style="172" bestFit="1" customWidth="1"/>
    <col min="2823" max="2823" width="22.85546875" style="172" customWidth="1"/>
    <col min="2824" max="2824" width="23.5703125" style="172" customWidth="1"/>
    <col min="2825" max="2825" width="26.85546875" style="172" customWidth="1"/>
    <col min="2826" max="2826" width="19" style="172" customWidth="1"/>
    <col min="2827" max="2827" width="19.85546875" style="172" bestFit="1" customWidth="1"/>
    <col min="2828" max="2828" width="14.42578125" style="172" customWidth="1"/>
    <col min="2829" max="2830" width="24.85546875" style="172" bestFit="1" customWidth="1"/>
    <col min="2831" max="2831" width="24.42578125" style="172" bestFit="1" customWidth="1"/>
    <col min="2832" max="2832" width="24.85546875" style="172" bestFit="1" customWidth="1"/>
    <col min="2833" max="3072" width="9.140625" style="172"/>
    <col min="3073" max="3073" width="9.5703125" style="172" bestFit="1" customWidth="1"/>
    <col min="3074" max="3074" width="46.140625" style="172" bestFit="1" customWidth="1"/>
    <col min="3075" max="3075" width="15.42578125" style="172" bestFit="1" customWidth="1"/>
    <col min="3076" max="3076" width="20.5703125" style="172" customWidth="1"/>
    <col min="3077" max="3077" width="21" style="172" bestFit="1" customWidth="1"/>
    <col min="3078" max="3078" width="6.140625" style="172" bestFit="1" customWidth="1"/>
    <col min="3079" max="3079" width="22.85546875" style="172" customWidth="1"/>
    <col min="3080" max="3080" width="23.5703125" style="172" customWidth="1"/>
    <col min="3081" max="3081" width="26.85546875" style="172" customWidth="1"/>
    <col min="3082" max="3082" width="19" style="172" customWidth="1"/>
    <col min="3083" max="3083" width="19.85546875" style="172" bestFit="1" customWidth="1"/>
    <col min="3084" max="3084" width="14.42578125" style="172" customWidth="1"/>
    <col min="3085" max="3086" width="24.85546875" style="172" bestFit="1" customWidth="1"/>
    <col min="3087" max="3087" width="24.42578125" style="172" bestFit="1" customWidth="1"/>
    <col min="3088" max="3088" width="24.85546875" style="172" bestFit="1" customWidth="1"/>
    <col min="3089" max="3328" width="9.140625" style="172"/>
    <col min="3329" max="3329" width="9.5703125" style="172" bestFit="1" customWidth="1"/>
    <col min="3330" max="3330" width="46.140625" style="172" bestFit="1" customWidth="1"/>
    <col min="3331" max="3331" width="15.42578125" style="172" bestFit="1" customWidth="1"/>
    <col min="3332" max="3332" width="20.5703125" style="172" customWidth="1"/>
    <col min="3333" max="3333" width="21" style="172" bestFit="1" customWidth="1"/>
    <col min="3334" max="3334" width="6.140625" style="172" bestFit="1" customWidth="1"/>
    <col min="3335" max="3335" width="22.85546875" style="172" customWidth="1"/>
    <col min="3336" max="3336" width="23.5703125" style="172" customWidth="1"/>
    <col min="3337" max="3337" width="26.85546875" style="172" customWidth="1"/>
    <col min="3338" max="3338" width="19" style="172" customWidth="1"/>
    <col min="3339" max="3339" width="19.85546875" style="172" bestFit="1" customWidth="1"/>
    <col min="3340" max="3340" width="14.42578125" style="172" customWidth="1"/>
    <col min="3341" max="3342" width="24.85546875" style="172" bestFit="1" customWidth="1"/>
    <col min="3343" max="3343" width="24.42578125" style="172" bestFit="1" customWidth="1"/>
    <col min="3344" max="3344" width="24.85546875" style="172" bestFit="1" customWidth="1"/>
    <col min="3345" max="3584" width="9.140625" style="172"/>
    <col min="3585" max="3585" width="9.5703125" style="172" bestFit="1" customWidth="1"/>
    <col min="3586" max="3586" width="46.140625" style="172" bestFit="1" customWidth="1"/>
    <col min="3587" max="3587" width="15.42578125" style="172" bestFit="1" customWidth="1"/>
    <col min="3588" max="3588" width="20.5703125" style="172" customWidth="1"/>
    <col min="3589" max="3589" width="21" style="172" bestFit="1" customWidth="1"/>
    <col min="3590" max="3590" width="6.140625" style="172" bestFit="1" customWidth="1"/>
    <col min="3591" max="3591" width="22.85546875" style="172" customWidth="1"/>
    <col min="3592" max="3592" width="23.5703125" style="172" customWidth="1"/>
    <col min="3593" max="3593" width="26.85546875" style="172" customWidth="1"/>
    <col min="3594" max="3594" width="19" style="172" customWidth="1"/>
    <col min="3595" max="3595" width="19.85546875" style="172" bestFit="1" customWidth="1"/>
    <col min="3596" max="3596" width="14.42578125" style="172" customWidth="1"/>
    <col min="3597" max="3598" width="24.85546875" style="172" bestFit="1" customWidth="1"/>
    <col min="3599" max="3599" width="24.42578125" style="172" bestFit="1" customWidth="1"/>
    <col min="3600" max="3600" width="24.85546875" style="172" bestFit="1" customWidth="1"/>
    <col min="3601" max="3840" width="9.140625" style="172"/>
    <col min="3841" max="3841" width="9.5703125" style="172" bestFit="1" customWidth="1"/>
    <col min="3842" max="3842" width="46.140625" style="172" bestFit="1" customWidth="1"/>
    <col min="3843" max="3843" width="15.42578125" style="172" bestFit="1" customWidth="1"/>
    <col min="3844" max="3844" width="20.5703125" style="172" customWidth="1"/>
    <col min="3845" max="3845" width="21" style="172" bestFit="1" customWidth="1"/>
    <col min="3846" max="3846" width="6.140625" style="172" bestFit="1" customWidth="1"/>
    <col min="3847" max="3847" width="22.85546875" style="172" customWidth="1"/>
    <col min="3848" max="3848" width="23.5703125" style="172" customWidth="1"/>
    <col min="3849" max="3849" width="26.85546875" style="172" customWidth="1"/>
    <col min="3850" max="3850" width="19" style="172" customWidth="1"/>
    <col min="3851" max="3851" width="19.85546875" style="172" bestFit="1" customWidth="1"/>
    <col min="3852" max="3852" width="14.42578125" style="172" customWidth="1"/>
    <col min="3853" max="3854" width="24.85546875" style="172" bestFit="1" customWidth="1"/>
    <col min="3855" max="3855" width="24.42578125" style="172" bestFit="1" customWidth="1"/>
    <col min="3856" max="3856" width="24.85546875" style="172" bestFit="1" customWidth="1"/>
    <col min="3857" max="4096" width="9.140625" style="172"/>
    <col min="4097" max="4097" width="9.5703125" style="172" bestFit="1" customWidth="1"/>
    <col min="4098" max="4098" width="46.140625" style="172" bestFit="1" customWidth="1"/>
    <col min="4099" max="4099" width="15.42578125" style="172" bestFit="1" customWidth="1"/>
    <col min="4100" max="4100" width="20.5703125" style="172" customWidth="1"/>
    <col min="4101" max="4101" width="21" style="172" bestFit="1" customWidth="1"/>
    <col min="4102" max="4102" width="6.140625" style="172" bestFit="1" customWidth="1"/>
    <col min="4103" max="4103" width="22.85546875" style="172" customWidth="1"/>
    <col min="4104" max="4104" width="23.5703125" style="172" customWidth="1"/>
    <col min="4105" max="4105" width="26.85546875" style="172" customWidth="1"/>
    <col min="4106" max="4106" width="19" style="172" customWidth="1"/>
    <col min="4107" max="4107" width="19.85546875" style="172" bestFit="1" customWidth="1"/>
    <col min="4108" max="4108" width="14.42578125" style="172" customWidth="1"/>
    <col min="4109" max="4110" width="24.85546875" style="172" bestFit="1" customWidth="1"/>
    <col min="4111" max="4111" width="24.42578125" style="172" bestFit="1" customWidth="1"/>
    <col min="4112" max="4112" width="24.85546875" style="172" bestFit="1" customWidth="1"/>
    <col min="4113" max="4352" width="9.140625" style="172"/>
    <col min="4353" max="4353" width="9.5703125" style="172" bestFit="1" customWidth="1"/>
    <col min="4354" max="4354" width="46.140625" style="172" bestFit="1" customWidth="1"/>
    <col min="4355" max="4355" width="15.42578125" style="172" bestFit="1" customWidth="1"/>
    <col min="4356" max="4356" width="20.5703125" style="172" customWidth="1"/>
    <col min="4357" max="4357" width="21" style="172" bestFit="1" customWidth="1"/>
    <col min="4358" max="4358" width="6.140625" style="172" bestFit="1" customWidth="1"/>
    <col min="4359" max="4359" width="22.85546875" style="172" customWidth="1"/>
    <col min="4360" max="4360" width="23.5703125" style="172" customWidth="1"/>
    <col min="4361" max="4361" width="26.85546875" style="172" customWidth="1"/>
    <col min="4362" max="4362" width="19" style="172" customWidth="1"/>
    <col min="4363" max="4363" width="19.85546875" style="172" bestFit="1" customWidth="1"/>
    <col min="4364" max="4364" width="14.42578125" style="172" customWidth="1"/>
    <col min="4365" max="4366" width="24.85546875" style="172" bestFit="1" customWidth="1"/>
    <col min="4367" max="4367" width="24.42578125" style="172" bestFit="1" customWidth="1"/>
    <col min="4368" max="4368" width="24.85546875" style="172" bestFit="1" customWidth="1"/>
    <col min="4369" max="4608" width="9.140625" style="172"/>
    <col min="4609" max="4609" width="9.5703125" style="172" bestFit="1" customWidth="1"/>
    <col min="4610" max="4610" width="46.140625" style="172" bestFit="1" customWidth="1"/>
    <col min="4611" max="4611" width="15.42578125" style="172" bestFit="1" customWidth="1"/>
    <col min="4612" max="4612" width="20.5703125" style="172" customWidth="1"/>
    <col min="4613" max="4613" width="21" style="172" bestFit="1" customWidth="1"/>
    <col min="4614" max="4614" width="6.140625" style="172" bestFit="1" customWidth="1"/>
    <col min="4615" max="4615" width="22.85546875" style="172" customWidth="1"/>
    <col min="4616" max="4616" width="23.5703125" style="172" customWidth="1"/>
    <col min="4617" max="4617" width="26.85546875" style="172" customWidth="1"/>
    <col min="4618" max="4618" width="19" style="172" customWidth="1"/>
    <col min="4619" max="4619" width="19.85546875" style="172" bestFit="1" customWidth="1"/>
    <col min="4620" max="4620" width="14.42578125" style="172" customWidth="1"/>
    <col min="4621" max="4622" width="24.85546875" style="172" bestFit="1" customWidth="1"/>
    <col min="4623" max="4623" width="24.42578125" style="172" bestFit="1" customWidth="1"/>
    <col min="4624" max="4624" width="24.85546875" style="172" bestFit="1" customWidth="1"/>
    <col min="4625" max="4864" width="9.140625" style="172"/>
    <col min="4865" max="4865" width="9.5703125" style="172" bestFit="1" customWidth="1"/>
    <col min="4866" max="4866" width="46.140625" style="172" bestFit="1" customWidth="1"/>
    <col min="4867" max="4867" width="15.42578125" style="172" bestFit="1" customWidth="1"/>
    <col min="4868" max="4868" width="20.5703125" style="172" customWidth="1"/>
    <col min="4869" max="4869" width="21" style="172" bestFit="1" customWidth="1"/>
    <col min="4870" max="4870" width="6.140625" style="172" bestFit="1" customWidth="1"/>
    <col min="4871" max="4871" width="22.85546875" style="172" customWidth="1"/>
    <col min="4872" max="4872" width="23.5703125" style="172" customWidth="1"/>
    <col min="4873" max="4873" width="26.85546875" style="172" customWidth="1"/>
    <col min="4874" max="4874" width="19" style="172" customWidth="1"/>
    <col min="4875" max="4875" width="19.85546875" style="172" bestFit="1" customWidth="1"/>
    <col min="4876" max="4876" width="14.42578125" style="172" customWidth="1"/>
    <col min="4877" max="4878" width="24.85546875" style="172" bestFit="1" customWidth="1"/>
    <col min="4879" max="4879" width="24.42578125" style="172" bestFit="1" customWidth="1"/>
    <col min="4880" max="4880" width="24.85546875" style="172" bestFit="1" customWidth="1"/>
    <col min="4881" max="5120" width="9.140625" style="172"/>
    <col min="5121" max="5121" width="9.5703125" style="172" bestFit="1" customWidth="1"/>
    <col min="5122" max="5122" width="46.140625" style="172" bestFit="1" customWidth="1"/>
    <col min="5123" max="5123" width="15.42578125" style="172" bestFit="1" customWidth="1"/>
    <col min="5124" max="5124" width="20.5703125" style="172" customWidth="1"/>
    <col min="5125" max="5125" width="21" style="172" bestFit="1" customWidth="1"/>
    <col min="5126" max="5126" width="6.140625" style="172" bestFit="1" customWidth="1"/>
    <col min="5127" max="5127" width="22.85546875" style="172" customWidth="1"/>
    <col min="5128" max="5128" width="23.5703125" style="172" customWidth="1"/>
    <col min="5129" max="5129" width="26.85546875" style="172" customWidth="1"/>
    <col min="5130" max="5130" width="19" style="172" customWidth="1"/>
    <col min="5131" max="5131" width="19.85546875" style="172" bestFit="1" customWidth="1"/>
    <col min="5132" max="5132" width="14.42578125" style="172" customWidth="1"/>
    <col min="5133" max="5134" width="24.85546875" style="172" bestFit="1" customWidth="1"/>
    <col min="5135" max="5135" width="24.42578125" style="172" bestFit="1" customWidth="1"/>
    <col min="5136" max="5136" width="24.85546875" style="172" bestFit="1" customWidth="1"/>
    <col min="5137" max="5376" width="9.140625" style="172"/>
    <col min="5377" max="5377" width="9.5703125" style="172" bestFit="1" customWidth="1"/>
    <col min="5378" max="5378" width="46.140625" style="172" bestFit="1" customWidth="1"/>
    <col min="5379" max="5379" width="15.42578125" style="172" bestFit="1" customWidth="1"/>
    <col min="5380" max="5380" width="20.5703125" style="172" customWidth="1"/>
    <col min="5381" max="5381" width="21" style="172" bestFit="1" customWidth="1"/>
    <col min="5382" max="5382" width="6.140625" style="172" bestFit="1" customWidth="1"/>
    <col min="5383" max="5383" width="22.85546875" style="172" customWidth="1"/>
    <col min="5384" max="5384" width="23.5703125" style="172" customWidth="1"/>
    <col min="5385" max="5385" width="26.85546875" style="172" customWidth="1"/>
    <col min="5386" max="5386" width="19" style="172" customWidth="1"/>
    <col min="5387" max="5387" width="19.85546875" style="172" bestFit="1" customWidth="1"/>
    <col min="5388" max="5388" width="14.42578125" style="172" customWidth="1"/>
    <col min="5389" max="5390" width="24.85546875" style="172" bestFit="1" customWidth="1"/>
    <col min="5391" max="5391" width="24.42578125" style="172" bestFit="1" customWidth="1"/>
    <col min="5392" max="5392" width="24.85546875" style="172" bestFit="1" customWidth="1"/>
    <col min="5393" max="5632" width="9.140625" style="172"/>
    <col min="5633" max="5633" width="9.5703125" style="172" bestFit="1" customWidth="1"/>
    <col min="5634" max="5634" width="46.140625" style="172" bestFit="1" customWidth="1"/>
    <col min="5635" max="5635" width="15.42578125" style="172" bestFit="1" customWidth="1"/>
    <col min="5636" max="5636" width="20.5703125" style="172" customWidth="1"/>
    <col min="5637" max="5637" width="21" style="172" bestFit="1" customWidth="1"/>
    <col min="5638" max="5638" width="6.140625" style="172" bestFit="1" customWidth="1"/>
    <col min="5639" max="5639" width="22.85546875" style="172" customWidth="1"/>
    <col min="5640" max="5640" width="23.5703125" style="172" customWidth="1"/>
    <col min="5641" max="5641" width="26.85546875" style="172" customWidth="1"/>
    <col min="5642" max="5642" width="19" style="172" customWidth="1"/>
    <col min="5643" max="5643" width="19.85546875" style="172" bestFit="1" customWidth="1"/>
    <col min="5644" max="5644" width="14.42578125" style="172" customWidth="1"/>
    <col min="5645" max="5646" width="24.85546875" style="172" bestFit="1" customWidth="1"/>
    <col min="5647" max="5647" width="24.42578125" style="172" bestFit="1" customWidth="1"/>
    <col min="5648" max="5648" width="24.85546875" style="172" bestFit="1" customWidth="1"/>
    <col min="5649" max="5888" width="9.140625" style="172"/>
    <col min="5889" max="5889" width="9.5703125" style="172" bestFit="1" customWidth="1"/>
    <col min="5890" max="5890" width="46.140625" style="172" bestFit="1" customWidth="1"/>
    <col min="5891" max="5891" width="15.42578125" style="172" bestFit="1" customWidth="1"/>
    <col min="5892" max="5892" width="20.5703125" style="172" customWidth="1"/>
    <col min="5893" max="5893" width="21" style="172" bestFit="1" customWidth="1"/>
    <col min="5894" max="5894" width="6.140625" style="172" bestFit="1" customWidth="1"/>
    <col min="5895" max="5895" width="22.85546875" style="172" customWidth="1"/>
    <col min="5896" max="5896" width="23.5703125" style="172" customWidth="1"/>
    <col min="5897" max="5897" width="26.85546875" style="172" customWidth="1"/>
    <col min="5898" max="5898" width="19" style="172" customWidth="1"/>
    <col min="5899" max="5899" width="19.85546875" style="172" bestFit="1" customWidth="1"/>
    <col min="5900" max="5900" width="14.42578125" style="172" customWidth="1"/>
    <col min="5901" max="5902" width="24.85546875" style="172" bestFit="1" customWidth="1"/>
    <col min="5903" max="5903" width="24.42578125" style="172" bestFit="1" customWidth="1"/>
    <col min="5904" max="5904" width="24.85546875" style="172" bestFit="1" customWidth="1"/>
    <col min="5905" max="6144" width="9.140625" style="172"/>
    <col min="6145" max="6145" width="9.5703125" style="172" bestFit="1" customWidth="1"/>
    <col min="6146" max="6146" width="46.140625" style="172" bestFit="1" customWidth="1"/>
    <col min="6147" max="6147" width="15.42578125" style="172" bestFit="1" customWidth="1"/>
    <col min="6148" max="6148" width="20.5703125" style="172" customWidth="1"/>
    <col min="6149" max="6149" width="21" style="172" bestFit="1" customWidth="1"/>
    <col min="6150" max="6150" width="6.140625" style="172" bestFit="1" customWidth="1"/>
    <col min="6151" max="6151" width="22.85546875" style="172" customWidth="1"/>
    <col min="6152" max="6152" width="23.5703125" style="172" customWidth="1"/>
    <col min="6153" max="6153" width="26.85546875" style="172" customWidth="1"/>
    <col min="6154" max="6154" width="19" style="172" customWidth="1"/>
    <col min="6155" max="6155" width="19.85546875" style="172" bestFit="1" customWidth="1"/>
    <col min="6156" max="6156" width="14.42578125" style="172" customWidth="1"/>
    <col min="6157" max="6158" width="24.85546875" style="172" bestFit="1" customWidth="1"/>
    <col min="6159" max="6159" width="24.42578125" style="172" bestFit="1" customWidth="1"/>
    <col min="6160" max="6160" width="24.85546875" style="172" bestFit="1" customWidth="1"/>
    <col min="6161" max="6400" width="9.140625" style="172"/>
    <col min="6401" max="6401" width="9.5703125" style="172" bestFit="1" customWidth="1"/>
    <col min="6402" max="6402" width="46.140625" style="172" bestFit="1" customWidth="1"/>
    <col min="6403" max="6403" width="15.42578125" style="172" bestFit="1" customWidth="1"/>
    <col min="6404" max="6404" width="20.5703125" style="172" customWidth="1"/>
    <col min="6405" max="6405" width="21" style="172" bestFit="1" customWidth="1"/>
    <col min="6406" max="6406" width="6.140625" style="172" bestFit="1" customWidth="1"/>
    <col min="6407" max="6407" width="22.85546875" style="172" customWidth="1"/>
    <col min="6408" max="6408" width="23.5703125" style="172" customWidth="1"/>
    <col min="6409" max="6409" width="26.85546875" style="172" customWidth="1"/>
    <col min="6410" max="6410" width="19" style="172" customWidth="1"/>
    <col min="6411" max="6411" width="19.85546875" style="172" bestFit="1" customWidth="1"/>
    <col min="6412" max="6412" width="14.42578125" style="172" customWidth="1"/>
    <col min="6413" max="6414" width="24.85546875" style="172" bestFit="1" customWidth="1"/>
    <col min="6415" max="6415" width="24.42578125" style="172" bestFit="1" customWidth="1"/>
    <col min="6416" max="6416" width="24.85546875" style="172" bestFit="1" customWidth="1"/>
    <col min="6417" max="6656" width="9.140625" style="172"/>
    <col min="6657" max="6657" width="9.5703125" style="172" bestFit="1" customWidth="1"/>
    <col min="6658" max="6658" width="46.140625" style="172" bestFit="1" customWidth="1"/>
    <col min="6659" max="6659" width="15.42578125" style="172" bestFit="1" customWidth="1"/>
    <col min="6660" max="6660" width="20.5703125" style="172" customWidth="1"/>
    <col min="6661" max="6661" width="21" style="172" bestFit="1" customWidth="1"/>
    <col min="6662" max="6662" width="6.140625" style="172" bestFit="1" customWidth="1"/>
    <col min="6663" max="6663" width="22.85546875" style="172" customWidth="1"/>
    <col min="6664" max="6664" width="23.5703125" style="172" customWidth="1"/>
    <col min="6665" max="6665" width="26.85546875" style="172" customWidth="1"/>
    <col min="6666" max="6666" width="19" style="172" customWidth="1"/>
    <col min="6667" max="6667" width="19.85546875" style="172" bestFit="1" customWidth="1"/>
    <col min="6668" max="6668" width="14.42578125" style="172" customWidth="1"/>
    <col min="6669" max="6670" width="24.85546875" style="172" bestFit="1" customWidth="1"/>
    <col min="6671" max="6671" width="24.42578125" style="172" bestFit="1" customWidth="1"/>
    <col min="6672" max="6672" width="24.85546875" style="172" bestFit="1" customWidth="1"/>
    <col min="6673" max="6912" width="9.140625" style="172"/>
    <col min="6913" max="6913" width="9.5703125" style="172" bestFit="1" customWidth="1"/>
    <col min="6914" max="6914" width="46.140625" style="172" bestFit="1" customWidth="1"/>
    <col min="6915" max="6915" width="15.42578125" style="172" bestFit="1" customWidth="1"/>
    <col min="6916" max="6916" width="20.5703125" style="172" customWidth="1"/>
    <col min="6917" max="6917" width="21" style="172" bestFit="1" customWidth="1"/>
    <col min="6918" max="6918" width="6.140625" style="172" bestFit="1" customWidth="1"/>
    <col min="6919" max="6919" width="22.85546875" style="172" customWidth="1"/>
    <col min="6920" max="6920" width="23.5703125" style="172" customWidth="1"/>
    <col min="6921" max="6921" width="26.85546875" style="172" customWidth="1"/>
    <col min="6922" max="6922" width="19" style="172" customWidth="1"/>
    <col min="6923" max="6923" width="19.85546875" style="172" bestFit="1" customWidth="1"/>
    <col min="6924" max="6924" width="14.42578125" style="172" customWidth="1"/>
    <col min="6925" max="6926" width="24.85546875" style="172" bestFit="1" customWidth="1"/>
    <col min="6927" max="6927" width="24.42578125" style="172" bestFit="1" customWidth="1"/>
    <col min="6928" max="6928" width="24.85546875" style="172" bestFit="1" customWidth="1"/>
    <col min="6929" max="7168" width="9.140625" style="172"/>
    <col min="7169" max="7169" width="9.5703125" style="172" bestFit="1" customWidth="1"/>
    <col min="7170" max="7170" width="46.140625" style="172" bestFit="1" customWidth="1"/>
    <col min="7171" max="7171" width="15.42578125" style="172" bestFit="1" customWidth="1"/>
    <col min="7172" max="7172" width="20.5703125" style="172" customWidth="1"/>
    <col min="7173" max="7173" width="21" style="172" bestFit="1" customWidth="1"/>
    <col min="7174" max="7174" width="6.140625" style="172" bestFit="1" customWidth="1"/>
    <col min="7175" max="7175" width="22.85546875" style="172" customWidth="1"/>
    <col min="7176" max="7176" width="23.5703125" style="172" customWidth="1"/>
    <col min="7177" max="7177" width="26.85546875" style="172" customWidth="1"/>
    <col min="7178" max="7178" width="19" style="172" customWidth="1"/>
    <col min="7179" max="7179" width="19.85546875" style="172" bestFit="1" customWidth="1"/>
    <col min="7180" max="7180" width="14.42578125" style="172" customWidth="1"/>
    <col min="7181" max="7182" width="24.85546875" style="172" bestFit="1" customWidth="1"/>
    <col min="7183" max="7183" width="24.42578125" style="172" bestFit="1" customWidth="1"/>
    <col min="7184" max="7184" width="24.85546875" style="172" bestFit="1" customWidth="1"/>
    <col min="7185" max="7424" width="9.140625" style="172"/>
    <col min="7425" max="7425" width="9.5703125" style="172" bestFit="1" customWidth="1"/>
    <col min="7426" max="7426" width="46.140625" style="172" bestFit="1" customWidth="1"/>
    <col min="7427" max="7427" width="15.42578125" style="172" bestFit="1" customWidth="1"/>
    <col min="7428" max="7428" width="20.5703125" style="172" customWidth="1"/>
    <col min="7429" max="7429" width="21" style="172" bestFit="1" customWidth="1"/>
    <col min="7430" max="7430" width="6.140625" style="172" bestFit="1" customWidth="1"/>
    <col min="7431" max="7431" width="22.85546875" style="172" customWidth="1"/>
    <col min="7432" max="7432" width="23.5703125" style="172" customWidth="1"/>
    <col min="7433" max="7433" width="26.85546875" style="172" customWidth="1"/>
    <col min="7434" max="7434" width="19" style="172" customWidth="1"/>
    <col min="7435" max="7435" width="19.85546875" style="172" bestFit="1" customWidth="1"/>
    <col min="7436" max="7436" width="14.42578125" style="172" customWidth="1"/>
    <col min="7437" max="7438" width="24.85546875" style="172" bestFit="1" customWidth="1"/>
    <col min="7439" max="7439" width="24.42578125" style="172" bestFit="1" customWidth="1"/>
    <col min="7440" max="7440" width="24.85546875" style="172" bestFit="1" customWidth="1"/>
    <col min="7441" max="7680" width="9.140625" style="172"/>
    <col min="7681" max="7681" width="9.5703125" style="172" bestFit="1" customWidth="1"/>
    <col min="7682" max="7682" width="46.140625" style="172" bestFit="1" customWidth="1"/>
    <col min="7683" max="7683" width="15.42578125" style="172" bestFit="1" customWidth="1"/>
    <col min="7684" max="7684" width="20.5703125" style="172" customWidth="1"/>
    <col min="7685" max="7685" width="21" style="172" bestFit="1" customWidth="1"/>
    <col min="7686" max="7686" width="6.140625" style="172" bestFit="1" customWidth="1"/>
    <col min="7687" max="7687" width="22.85546875" style="172" customWidth="1"/>
    <col min="7688" max="7688" width="23.5703125" style="172" customWidth="1"/>
    <col min="7689" max="7689" width="26.85546875" style="172" customWidth="1"/>
    <col min="7690" max="7690" width="19" style="172" customWidth="1"/>
    <col min="7691" max="7691" width="19.85546875" style="172" bestFit="1" customWidth="1"/>
    <col min="7692" max="7692" width="14.42578125" style="172" customWidth="1"/>
    <col min="7693" max="7694" width="24.85546875" style="172" bestFit="1" customWidth="1"/>
    <col min="7695" max="7695" width="24.42578125" style="172" bestFit="1" customWidth="1"/>
    <col min="7696" max="7696" width="24.85546875" style="172" bestFit="1" customWidth="1"/>
    <col min="7697" max="7936" width="9.140625" style="172"/>
    <col min="7937" max="7937" width="9.5703125" style="172" bestFit="1" customWidth="1"/>
    <col min="7938" max="7938" width="46.140625" style="172" bestFit="1" customWidth="1"/>
    <col min="7939" max="7939" width="15.42578125" style="172" bestFit="1" customWidth="1"/>
    <col min="7940" max="7940" width="20.5703125" style="172" customWidth="1"/>
    <col min="7941" max="7941" width="21" style="172" bestFit="1" customWidth="1"/>
    <col min="7942" max="7942" width="6.140625" style="172" bestFit="1" customWidth="1"/>
    <col min="7943" max="7943" width="22.85546875" style="172" customWidth="1"/>
    <col min="7944" max="7944" width="23.5703125" style="172" customWidth="1"/>
    <col min="7945" max="7945" width="26.85546875" style="172" customWidth="1"/>
    <col min="7946" max="7946" width="19" style="172" customWidth="1"/>
    <col min="7947" max="7947" width="19.85546875" style="172" bestFit="1" customWidth="1"/>
    <col min="7948" max="7948" width="14.42578125" style="172" customWidth="1"/>
    <col min="7949" max="7950" width="24.85546875" style="172" bestFit="1" customWidth="1"/>
    <col min="7951" max="7951" width="24.42578125" style="172" bestFit="1" customWidth="1"/>
    <col min="7952" max="7952" width="24.85546875" style="172" bestFit="1" customWidth="1"/>
    <col min="7953" max="8192" width="9.140625" style="172"/>
    <col min="8193" max="8193" width="9.5703125" style="172" bestFit="1" customWidth="1"/>
    <col min="8194" max="8194" width="46.140625" style="172" bestFit="1" customWidth="1"/>
    <col min="8195" max="8195" width="15.42578125" style="172" bestFit="1" customWidth="1"/>
    <col min="8196" max="8196" width="20.5703125" style="172" customWidth="1"/>
    <col min="8197" max="8197" width="21" style="172" bestFit="1" customWidth="1"/>
    <col min="8198" max="8198" width="6.140625" style="172" bestFit="1" customWidth="1"/>
    <col min="8199" max="8199" width="22.85546875" style="172" customWidth="1"/>
    <col min="8200" max="8200" width="23.5703125" style="172" customWidth="1"/>
    <col min="8201" max="8201" width="26.85546875" style="172" customWidth="1"/>
    <col min="8202" max="8202" width="19" style="172" customWidth="1"/>
    <col min="8203" max="8203" width="19.85546875" style="172" bestFit="1" customWidth="1"/>
    <col min="8204" max="8204" width="14.42578125" style="172" customWidth="1"/>
    <col min="8205" max="8206" width="24.85546875" style="172" bestFit="1" customWidth="1"/>
    <col min="8207" max="8207" width="24.42578125" style="172" bestFit="1" customWidth="1"/>
    <col min="8208" max="8208" width="24.85546875" style="172" bestFit="1" customWidth="1"/>
    <col min="8209" max="8448" width="9.140625" style="172"/>
    <col min="8449" max="8449" width="9.5703125" style="172" bestFit="1" customWidth="1"/>
    <col min="8450" max="8450" width="46.140625" style="172" bestFit="1" customWidth="1"/>
    <col min="8451" max="8451" width="15.42578125" style="172" bestFit="1" customWidth="1"/>
    <col min="8452" max="8452" width="20.5703125" style="172" customWidth="1"/>
    <col min="8453" max="8453" width="21" style="172" bestFit="1" customWidth="1"/>
    <col min="8454" max="8454" width="6.140625" style="172" bestFit="1" customWidth="1"/>
    <col min="8455" max="8455" width="22.85546875" style="172" customWidth="1"/>
    <col min="8456" max="8456" width="23.5703125" style="172" customWidth="1"/>
    <col min="8457" max="8457" width="26.85546875" style="172" customWidth="1"/>
    <col min="8458" max="8458" width="19" style="172" customWidth="1"/>
    <col min="8459" max="8459" width="19.85546875" style="172" bestFit="1" customWidth="1"/>
    <col min="8460" max="8460" width="14.42578125" style="172" customWidth="1"/>
    <col min="8461" max="8462" width="24.85546875" style="172" bestFit="1" customWidth="1"/>
    <col min="8463" max="8463" width="24.42578125" style="172" bestFit="1" customWidth="1"/>
    <col min="8464" max="8464" width="24.85546875" style="172" bestFit="1" customWidth="1"/>
    <col min="8465" max="8704" width="9.140625" style="172"/>
    <col min="8705" max="8705" width="9.5703125" style="172" bestFit="1" customWidth="1"/>
    <col min="8706" max="8706" width="46.140625" style="172" bestFit="1" customWidth="1"/>
    <col min="8707" max="8707" width="15.42578125" style="172" bestFit="1" customWidth="1"/>
    <col min="8708" max="8708" width="20.5703125" style="172" customWidth="1"/>
    <col min="8709" max="8709" width="21" style="172" bestFit="1" customWidth="1"/>
    <col min="8710" max="8710" width="6.140625" style="172" bestFit="1" customWidth="1"/>
    <col min="8711" max="8711" width="22.85546875" style="172" customWidth="1"/>
    <col min="8712" max="8712" width="23.5703125" style="172" customWidth="1"/>
    <col min="8713" max="8713" width="26.85546875" style="172" customWidth="1"/>
    <col min="8714" max="8714" width="19" style="172" customWidth="1"/>
    <col min="8715" max="8715" width="19.85546875" style="172" bestFit="1" customWidth="1"/>
    <col min="8716" max="8716" width="14.42578125" style="172" customWidth="1"/>
    <col min="8717" max="8718" width="24.85546875" style="172" bestFit="1" customWidth="1"/>
    <col min="8719" max="8719" width="24.42578125" style="172" bestFit="1" customWidth="1"/>
    <col min="8720" max="8720" width="24.85546875" style="172" bestFit="1" customWidth="1"/>
    <col min="8721" max="8960" width="9.140625" style="172"/>
    <col min="8961" max="8961" width="9.5703125" style="172" bestFit="1" customWidth="1"/>
    <col min="8962" max="8962" width="46.140625" style="172" bestFit="1" customWidth="1"/>
    <col min="8963" max="8963" width="15.42578125" style="172" bestFit="1" customWidth="1"/>
    <col min="8964" max="8964" width="20.5703125" style="172" customWidth="1"/>
    <col min="8965" max="8965" width="21" style="172" bestFit="1" customWidth="1"/>
    <col min="8966" max="8966" width="6.140625" style="172" bestFit="1" customWidth="1"/>
    <col min="8967" max="8967" width="22.85546875" style="172" customWidth="1"/>
    <col min="8968" max="8968" width="23.5703125" style="172" customWidth="1"/>
    <col min="8969" max="8969" width="26.85546875" style="172" customWidth="1"/>
    <col min="8970" max="8970" width="19" style="172" customWidth="1"/>
    <col min="8971" max="8971" width="19.85546875" style="172" bestFit="1" customWidth="1"/>
    <col min="8972" max="8972" width="14.42578125" style="172" customWidth="1"/>
    <col min="8973" max="8974" width="24.85546875" style="172" bestFit="1" customWidth="1"/>
    <col min="8975" max="8975" width="24.42578125" style="172" bestFit="1" customWidth="1"/>
    <col min="8976" max="8976" width="24.85546875" style="172" bestFit="1" customWidth="1"/>
    <col min="8977" max="9216" width="9.140625" style="172"/>
    <col min="9217" max="9217" width="9.5703125" style="172" bestFit="1" customWidth="1"/>
    <col min="9218" max="9218" width="46.140625" style="172" bestFit="1" customWidth="1"/>
    <col min="9219" max="9219" width="15.42578125" style="172" bestFit="1" customWidth="1"/>
    <col min="9220" max="9220" width="20.5703125" style="172" customWidth="1"/>
    <col min="9221" max="9221" width="21" style="172" bestFit="1" customWidth="1"/>
    <col min="9222" max="9222" width="6.140625" style="172" bestFit="1" customWidth="1"/>
    <col min="9223" max="9223" width="22.85546875" style="172" customWidth="1"/>
    <col min="9224" max="9224" width="23.5703125" style="172" customWidth="1"/>
    <col min="9225" max="9225" width="26.85546875" style="172" customWidth="1"/>
    <col min="9226" max="9226" width="19" style="172" customWidth="1"/>
    <col min="9227" max="9227" width="19.85546875" style="172" bestFit="1" customWidth="1"/>
    <col min="9228" max="9228" width="14.42578125" style="172" customWidth="1"/>
    <col min="9229" max="9230" width="24.85546875" style="172" bestFit="1" customWidth="1"/>
    <col min="9231" max="9231" width="24.42578125" style="172" bestFit="1" customWidth="1"/>
    <col min="9232" max="9232" width="24.85546875" style="172" bestFit="1" customWidth="1"/>
    <col min="9233" max="9472" width="9.140625" style="172"/>
    <col min="9473" max="9473" width="9.5703125" style="172" bestFit="1" customWidth="1"/>
    <col min="9474" max="9474" width="46.140625" style="172" bestFit="1" customWidth="1"/>
    <col min="9475" max="9475" width="15.42578125" style="172" bestFit="1" customWidth="1"/>
    <col min="9476" max="9476" width="20.5703125" style="172" customWidth="1"/>
    <col min="9477" max="9477" width="21" style="172" bestFit="1" customWidth="1"/>
    <col min="9478" max="9478" width="6.140625" style="172" bestFit="1" customWidth="1"/>
    <col min="9479" max="9479" width="22.85546875" style="172" customWidth="1"/>
    <col min="9480" max="9480" width="23.5703125" style="172" customWidth="1"/>
    <col min="9481" max="9481" width="26.85546875" style="172" customWidth="1"/>
    <col min="9482" max="9482" width="19" style="172" customWidth="1"/>
    <col min="9483" max="9483" width="19.85546875" style="172" bestFit="1" customWidth="1"/>
    <col min="9484" max="9484" width="14.42578125" style="172" customWidth="1"/>
    <col min="9485" max="9486" width="24.85546875" style="172" bestFit="1" customWidth="1"/>
    <col min="9487" max="9487" width="24.42578125" style="172" bestFit="1" customWidth="1"/>
    <col min="9488" max="9488" width="24.85546875" style="172" bestFit="1" customWidth="1"/>
    <col min="9489" max="9728" width="9.140625" style="172"/>
    <col min="9729" max="9729" width="9.5703125" style="172" bestFit="1" customWidth="1"/>
    <col min="9730" max="9730" width="46.140625" style="172" bestFit="1" customWidth="1"/>
    <col min="9731" max="9731" width="15.42578125" style="172" bestFit="1" customWidth="1"/>
    <col min="9732" max="9732" width="20.5703125" style="172" customWidth="1"/>
    <col min="9733" max="9733" width="21" style="172" bestFit="1" customWidth="1"/>
    <col min="9734" max="9734" width="6.140625" style="172" bestFit="1" customWidth="1"/>
    <col min="9735" max="9735" width="22.85546875" style="172" customWidth="1"/>
    <col min="9736" max="9736" width="23.5703125" style="172" customWidth="1"/>
    <col min="9737" max="9737" width="26.85546875" style="172" customWidth="1"/>
    <col min="9738" max="9738" width="19" style="172" customWidth="1"/>
    <col min="9739" max="9739" width="19.85546875" style="172" bestFit="1" customWidth="1"/>
    <col min="9740" max="9740" width="14.42578125" style="172" customWidth="1"/>
    <col min="9741" max="9742" width="24.85546875" style="172" bestFit="1" customWidth="1"/>
    <col min="9743" max="9743" width="24.42578125" style="172" bestFit="1" customWidth="1"/>
    <col min="9744" max="9744" width="24.85546875" style="172" bestFit="1" customWidth="1"/>
    <col min="9745" max="9984" width="9.140625" style="172"/>
    <col min="9985" max="9985" width="9.5703125" style="172" bestFit="1" customWidth="1"/>
    <col min="9986" max="9986" width="46.140625" style="172" bestFit="1" customWidth="1"/>
    <col min="9987" max="9987" width="15.42578125" style="172" bestFit="1" customWidth="1"/>
    <col min="9988" max="9988" width="20.5703125" style="172" customWidth="1"/>
    <col min="9989" max="9989" width="21" style="172" bestFit="1" customWidth="1"/>
    <col min="9990" max="9990" width="6.140625" style="172" bestFit="1" customWidth="1"/>
    <col min="9991" max="9991" width="22.85546875" style="172" customWidth="1"/>
    <col min="9992" max="9992" width="23.5703125" style="172" customWidth="1"/>
    <col min="9993" max="9993" width="26.85546875" style="172" customWidth="1"/>
    <col min="9994" max="9994" width="19" style="172" customWidth="1"/>
    <col min="9995" max="9995" width="19.85546875" style="172" bestFit="1" customWidth="1"/>
    <col min="9996" max="9996" width="14.42578125" style="172" customWidth="1"/>
    <col min="9997" max="9998" width="24.85546875" style="172" bestFit="1" customWidth="1"/>
    <col min="9999" max="9999" width="24.42578125" style="172" bestFit="1" customWidth="1"/>
    <col min="10000" max="10000" width="24.85546875" style="172" bestFit="1" customWidth="1"/>
    <col min="10001" max="10240" width="9.140625" style="172"/>
    <col min="10241" max="10241" width="9.5703125" style="172" bestFit="1" customWidth="1"/>
    <col min="10242" max="10242" width="46.140625" style="172" bestFit="1" customWidth="1"/>
    <col min="10243" max="10243" width="15.42578125" style="172" bestFit="1" customWidth="1"/>
    <col min="10244" max="10244" width="20.5703125" style="172" customWidth="1"/>
    <col min="10245" max="10245" width="21" style="172" bestFit="1" customWidth="1"/>
    <col min="10246" max="10246" width="6.140625" style="172" bestFit="1" customWidth="1"/>
    <col min="10247" max="10247" width="22.85546875" style="172" customWidth="1"/>
    <col min="10248" max="10248" width="23.5703125" style="172" customWidth="1"/>
    <col min="10249" max="10249" width="26.85546875" style="172" customWidth="1"/>
    <col min="10250" max="10250" width="19" style="172" customWidth="1"/>
    <col min="10251" max="10251" width="19.85546875" style="172" bestFit="1" customWidth="1"/>
    <col min="10252" max="10252" width="14.42578125" style="172" customWidth="1"/>
    <col min="10253" max="10254" width="24.85546875" style="172" bestFit="1" customWidth="1"/>
    <col min="10255" max="10255" width="24.42578125" style="172" bestFit="1" customWidth="1"/>
    <col min="10256" max="10256" width="24.85546875" style="172" bestFit="1" customWidth="1"/>
    <col min="10257" max="10496" width="9.140625" style="172"/>
    <col min="10497" max="10497" width="9.5703125" style="172" bestFit="1" customWidth="1"/>
    <col min="10498" max="10498" width="46.140625" style="172" bestFit="1" customWidth="1"/>
    <col min="10499" max="10499" width="15.42578125" style="172" bestFit="1" customWidth="1"/>
    <col min="10500" max="10500" width="20.5703125" style="172" customWidth="1"/>
    <col min="10501" max="10501" width="21" style="172" bestFit="1" customWidth="1"/>
    <col min="10502" max="10502" width="6.140625" style="172" bestFit="1" customWidth="1"/>
    <col min="10503" max="10503" width="22.85546875" style="172" customWidth="1"/>
    <col min="10504" max="10504" width="23.5703125" style="172" customWidth="1"/>
    <col min="10505" max="10505" width="26.85546875" style="172" customWidth="1"/>
    <col min="10506" max="10506" width="19" style="172" customWidth="1"/>
    <col min="10507" max="10507" width="19.85546875" style="172" bestFit="1" customWidth="1"/>
    <col min="10508" max="10508" width="14.42578125" style="172" customWidth="1"/>
    <col min="10509" max="10510" width="24.85546875" style="172" bestFit="1" customWidth="1"/>
    <col min="10511" max="10511" width="24.42578125" style="172" bestFit="1" customWidth="1"/>
    <col min="10512" max="10512" width="24.85546875" style="172" bestFit="1" customWidth="1"/>
    <col min="10513" max="10752" width="9.140625" style="172"/>
    <col min="10753" max="10753" width="9.5703125" style="172" bestFit="1" customWidth="1"/>
    <col min="10754" max="10754" width="46.140625" style="172" bestFit="1" customWidth="1"/>
    <col min="10755" max="10755" width="15.42578125" style="172" bestFit="1" customWidth="1"/>
    <col min="10756" max="10756" width="20.5703125" style="172" customWidth="1"/>
    <col min="10757" max="10757" width="21" style="172" bestFit="1" customWidth="1"/>
    <col min="10758" max="10758" width="6.140625" style="172" bestFit="1" customWidth="1"/>
    <col min="10759" max="10759" width="22.85546875" style="172" customWidth="1"/>
    <col min="10760" max="10760" width="23.5703125" style="172" customWidth="1"/>
    <col min="10761" max="10761" width="26.85546875" style="172" customWidth="1"/>
    <col min="10762" max="10762" width="19" style="172" customWidth="1"/>
    <col min="10763" max="10763" width="19.85546875" style="172" bestFit="1" customWidth="1"/>
    <col min="10764" max="10764" width="14.42578125" style="172" customWidth="1"/>
    <col min="10765" max="10766" width="24.85546875" style="172" bestFit="1" customWidth="1"/>
    <col min="10767" max="10767" width="24.42578125" style="172" bestFit="1" customWidth="1"/>
    <col min="10768" max="10768" width="24.85546875" style="172" bestFit="1" customWidth="1"/>
    <col min="10769" max="11008" width="9.140625" style="172"/>
    <col min="11009" max="11009" width="9.5703125" style="172" bestFit="1" customWidth="1"/>
    <col min="11010" max="11010" width="46.140625" style="172" bestFit="1" customWidth="1"/>
    <col min="11011" max="11011" width="15.42578125" style="172" bestFit="1" customWidth="1"/>
    <col min="11012" max="11012" width="20.5703125" style="172" customWidth="1"/>
    <col min="11013" max="11013" width="21" style="172" bestFit="1" customWidth="1"/>
    <col min="11014" max="11014" width="6.140625" style="172" bestFit="1" customWidth="1"/>
    <col min="11015" max="11015" width="22.85546875" style="172" customWidth="1"/>
    <col min="11016" max="11016" width="23.5703125" style="172" customWidth="1"/>
    <col min="11017" max="11017" width="26.85546875" style="172" customWidth="1"/>
    <col min="11018" max="11018" width="19" style="172" customWidth="1"/>
    <col min="11019" max="11019" width="19.85546875" style="172" bestFit="1" customWidth="1"/>
    <col min="11020" max="11020" width="14.42578125" style="172" customWidth="1"/>
    <col min="11021" max="11022" width="24.85546875" style="172" bestFit="1" customWidth="1"/>
    <col min="11023" max="11023" width="24.42578125" style="172" bestFit="1" customWidth="1"/>
    <col min="11024" max="11024" width="24.85546875" style="172" bestFit="1" customWidth="1"/>
    <col min="11025" max="11264" width="9.140625" style="172"/>
    <col min="11265" max="11265" width="9.5703125" style="172" bestFit="1" customWidth="1"/>
    <col min="11266" max="11266" width="46.140625" style="172" bestFit="1" customWidth="1"/>
    <col min="11267" max="11267" width="15.42578125" style="172" bestFit="1" customWidth="1"/>
    <col min="11268" max="11268" width="20.5703125" style="172" customWidth="1"/>
    <col min="11269" max="11269" width="21" style="172" bestFit="1" customWidth="1"/>
    <col min="11270" max="11270" width="6.140625" style="172" bestFit="1" customWidth="1"/>
    <col min="11271" max="11271" width="22.85546875" style="172" customWidth="1"/>
    <col min="11272" max="11272" width="23.5703125" style="172" customWidth="1"/>
    <col min="11273" max="11273" width="26.85546875" style="172" customWidth="1"/>
    <col min="11274" max="11274" width="19" style="172" customWidth="1"/>
    <col min="11275" max="11275" width="19.85546875" style="172" bestFit="1" customWidth="1"/>
    <col min="11276" max="11276" width="14.42578125" style="172" customWidth="1"/>
    <col min="11277" max="11278" width="24.85546875" style="172" bestFit="1" customWidth="1"/>
    <col min="11279" max="11279" width="24.42578125" style="172" bestFit="1" customWidth="1"/>
    <col min="11280" max="11280" width="24.85546875" style="172" bestFit="1" customWidth="1"/>
    <col min="11281" max="11520" width="9.140625" style="172"/>
    <col min="11521" max="11521" width="9.5703125" style="172" bestFit="1" customWidth="1"/>
    <col min="11522" max="11522" width="46.140625" style="172" bestFit="1" customWidth="1"/>
    <col min="11523" max="11523" width="15.42578125" style="172" bestFit="1" customWidth="1"/>
    <col min="11524" max="11524" width="20.5703125" style="172" customWidth="1"/>
    <col min="11525" max="11525" width="21" style="172" bestFit="1" customWidth="1"/>
    <col min="11526" max="11526" width="6.140625" style="172" bestFit="1" customWidth="1"/>
    <col min="11527" max="11527" width="22.85546875" style="172" customWidth="1"/>
    <col min="11528" max="11528" width="23.5703125" style="172" customWidth="1"/>
    <col min="11529" max="11529" width="26.85546875" style="172" customWidth="1"/>
    <col min="11530" max="11530" width="19" style="172" customWidth="1"/>
    <col min="11531" max="11531" width="19.85546875" style="172" bestFit="1" customWidth="1"/>
    <col min="11532" max="11532" width="14.42578125" style="172" customWidth="1"/>
    <col min="11533" max="11534" width="24.85546875" style="172" bestFit="1" customWidth="1"/>
    <col min="11535" max="11535" width="24.42578125" style="172" bestFit="1" customWidth="1"/>
    <col min="11536" max="11536" width="24.85546875" style="172" bestFit="1" customWidth="1"/>
    <col min="11537" max="11776" width="9.140625" style="172"/>
    <col min="11777" max="11777" width="9.5703125" style="172" bestFit="1" customWidth="1"/>
    <col min="11778" max="11778" width="46.140625" style="172" bestFit="1" customWidth="1"/>
    <col min="11779" max="11779" width="15.42578125" style="172" bestFit="1" customWidth="1"/>
    <col min="11780" max="11780" width="20.5703125" style="172" customWidth="1"/>
    <col min="11781" max="11781" width="21" style="172" bestFit="1" customWidth="1"/>
    <col min="11782" max="11782" width="6.140625" style="172" bestFit="1" customWidth="1"/>
    <col min="11783" max="11783" width="22.85546875" style="172" customWidth="1"/>
    <col min="11784" max="11784" width="23.5703125" style="172" customWidth="1"/>
    <col min="11785" max="11785" width="26.85546875" style="172" customWidth="1"/>
    <col min="11786" max="11786" width="19" style="172" customWidth="1"/>
    <col min="11787" max="11787" width="19.85546875" style="172" bestFit="1" customWidth="1"/>
    <col min="11788" max="11788" width="14.42578125" style="172" customWidth="1"/>
    <col min="11789" max="11790" width="24.85546875" style="172" bestFit="1" customWidth="1"/>
    <col min="11791" max="11791" width="24.42578125" style="172" bestFit="1" customWidth="1"/>
    <col min="11792" max="11792" width="24.85546875" style="172" bestFit="1" customWidth="1"/>
    <col min="11793" max="12032" width="9.140625" style="172"/>
    <col min="12033" max="12033" width="9.5703125" style="172" bestFit="1" customWidth="1"/>
    <col min="12034" max="12034" width="46.140625" style="172" bestFit="1" customWidth="1"/>
    <col min="12035" max="12035" width="15.42578125" style="172" bestFit="1" customWidth="1"/>
    <col min="12036" max="12036" width="20.5703125" style="172" customWidth="1"/>
    <col min="12037" max="12037" width="21" style="172" bestFit="1" customWidth="1"/>
    <col min="12038" max="12038" width="6.140625" style="172" bestFit="1" customWidth="1"/>
    <col min="12039" max="12039" width="22.85546875" style="172" customWidth="1"/>
    <col min="12040" max="12040" width="23.5703125" style="172" customWidth="1"/>
    <col min="12041" max="12041" width="26.85546875" style="172" customWidth="1"/>
    <col min="12042" max="12042" width="19" style="172" customWidth="1"/>
    <col min="12043" max="12043" width="19.85546875" style="172" bestFit="1" customWidth="1"/>
    <col min="12044" max="12044" width="14.42578125" style="172" customWidth="1"/>
    <col min="12045" max="12046" width="24.85546875" style="172" bestFit="1" customWidth="1"/>
    <col min="12047" max="12047" width="24.42578125" style="172" bestFit="1" customWidth="1"/>
    <col min="12048" max="12048" width="24.85546875" style="172" bestFit="1" customWidth="1"/>
    <col min="12049" max="12288" width="9.140625" style="172"/>
    <col min="12289" max="12289" width="9.5703125" style="172" bestFit="1" customWidth="1"/>
    <col min="12290" max="12290" width="46.140625" style="172" bestFit="1" customWidth="1"/>
    <col min="12291" max="12291" width="15.42578125" style="172" bestFit="1" customWidth="1"/>
    <col min="12292" max="12292" width="20.5703125" style="172" customWidth="1"/>
    <col min="12293" max="12293" width="21" style="172" bestFit="1" customWidth="1"/>
    <col min="12294" max="12294" width="6.140625" style="172" bestFit="1" customWidth="1"/>
    <col min="12295" max="12295" width="22.85546875" style="172" customWidth="1"/>
    <col min="12296" max="12296" width="23.5703125" style="172" customWidth="1"/>
    <col min="12297" max="12297" width="26.85546875" style="172" customWidth="1"/>
    <col min="12298" max="12298" width="19" style="172" customWidth="1"/>
    <col min="12299" max="12299" width="19.85546875" style="172" bestFit="1" customWidth="1"/>
    <col min="12300" max="12300" width="14.42578125" style="172" customWidth="1"/>
    <col min="12301" max="12302" width="24.85546875" style="172" bestFit="1" customWidth="1"/>
    <col min="12303" max="12303" width="24.42578125" style="172" bestFit="1" customWidth="1"/>
    <col min="12304" max="12304" width="24.85546875" style="172" bestFit="1" customWidth="1"/>
    <col min="12305" max="12544" width="9.140625" style="172"/>
    <col min="12545" max="12545" width="9.5703125" style="172" bestFit="1" customWidth="1"/>
    <col min="12546" max="12546" width="46.140625" style="172" bestFit="1" customWidth="1"/>
    <col min="12547" max="12547" width="15.42578125" style="172" bestFit="1" customWidth="1"/>
    <col min="12548" max="12548" width="20.5703125" style="172" customWidth="1"/>
    <col min="12549" max="12549" width="21" style="172" bestFit="1" customWidth="1"/>
    <col min="12550" max="12550" width="6.140625" style="172" bestFit="1" customWidth="1"/>
    <col min="12551" max="12551" width="22.85546875" style="172" customWidth="1"/>
    <col min="12552" max="12552" width="23.5703125" style="172" customWidth="1"/>
    <col min="12553" max="12553" width="26.85546875" style="172" customWidth="1"/>
    <col min="12554" max="12554" width="19" style="172" customWidth="1"/>
    <col min="12555" max="12555" width="19.85546875" style="172" bestFit="1" customWidth="1"/>
    <col min="12556" max="12556" width="14.42578125" style="172" customWidth="1"/>
    <col min="12557" max="12558" width="24.85546875" style="172" bestFit="1" customWidth="1"/>
    <col min="12559" max="12559" width="24.42578125" style="172" bestFit="1" customWidth="1"/>
    <col min="12560" max="12560" width="24.85546875" style="172" bestFit="1" customWidth="1"/>
    <col min="12561" max="12800" width="9.140625" style="172"/>
    <col min="12801" max="12801" width="9.5703125" style="172" bestFit="1" customWidth="1"/>
    <col min="12802" max="12802" width="46.140625" style="172" bestFit="1" customWidth="1"/>
    <col min="12803" max="12803" width="15.42578125" style="172" bestFit="1" customWidth="1"/>
    <col min="12804" max="12804" width="20.5703125" style="172" customWidth="1"/>
    <col min="12805" max="12805" width="21" style="172" bestFit="1" customWidth="1"/>
    <col min="12806" max="12806" width="6.140625" style="172" bestFit="1" customWidth="1"/>
    <col min="12807" max="12807" width="22.85546875" style="172" customWidth="1"/>
    <col min="12808" max="12808" width="23.5703125" style="172" customWidth="1"/>
    <col min="12809" max="12809" width="26.85546875" style="172" customWidth="1"/>
    <col min="12810" max="12810" width="19" style="172" customWidth="1"/>
    <col min="12811" max="12811" width="19.85546875" style="172" bestFit="1" customWidth="1"/>
    <col min="12812" max="12812" width="14.42578125" style="172" customWidth="1"/>
    <col min="12813" max="12814" width="24.85546875" style="172" bestFit="1" customWidth="1"/>
    <col min="12815" max="12815" width="24.42578125" style="172" bestFit="1" customWidth="1"/>
    <col min="12816" max="12816" width="24.85546875" style="172" bestFit="1" customWidth="1"/>
    <col min="12817" max="13056" width="9.140625" style="172"/>
    <col min="13057" max="13057" width="9.5703125" style="172" bestFit="1" customWidth="1"/>
    <col min="13058" max="13058" width="46.140625" style="172" bestFit="1" customWidth="1"/>
    <col min="13059" max="13059" width="15.42578125" style="172" bestFit="1" customWidth="1"/>
    <col min="13060" max="13060" width="20.5703125" style="172" customWidth="1"/>
    <col min="13061" max="13061" width="21" style="172" bestFit="1" customWidth="1"/>
    <col min="13062" max="13062" width="6.140625" style="172" bestFit="1" customWidth="1"/>
    <col min="13063" max="13063" width="22.85546875" style="172" customWidth="1"/>
    <col min="13064" max="13064" width="23.5703125" style="172" customWidth="1"/>
    <col min="13065" max="13065" width="26.85546875" style="172" customWidth="1"/>
    <col min="13066" max="13066" width="19" style="172" customWidth="1"/>
    <col min="13067" max="13067" width="19.85546875" style="172" bestFit="1" customWidth="1"/>
    <col min="13068" max="13068" width="14.42578125" style="172" customWidth="1"/>
    <col min="13069" max="13070" width="24.85546875" style="172" bestFit="1" customWidth="1"/>
    <col min="13071" max="13071" width="24.42578125" style="172" bestFit="1" customWidth="1"/>
    <col min="13072" max="13072" width="24.85546875" style="172" bestFit="1" customWidth="1"/>
    <col min="13073" max="13312" width="9.140625" style="172"/>
    <col min="13313" max="13313" width="9.5703125" style="172" bestFit="1" customWidth="1"/>
    <col min="13314" max="13314" width="46.140625" style="172" bestFit="1" customWidth="1"/>
    <col min="13315" max="13315" width="15.42578125" style="172" bestFit="1" customWidth="1"/>
    <col min="13316" max="13316" width="20.5703125" style="172" customWidth="1"/>
    <col min="13317" max="13317" width="21" style="172" bestFit="1" customWidth="1"/>
    <col min="13318" max="13318" width="6.140625" style="172" bestFit="1" customWidth="1"/>
    <col min="13319" max="13319" width="22.85546875" style="172" customWidth="1"/>
    <col min="13320" max="13320" width="23.5703125" style="172" customWidth="1"/>
    <col min="13321" max="13321" width="26.85546875" style="172" customWidth="1"/>
    <col min="13322" max="13322" width="19" style="172" customWidth="1"/>
    <col min="13323" max="13323" width="19.85546875" style="172" bestFit="1" customWidth="1"/>
    <col min="13324" max="13324" width="14.42578125" style="172" customWidth="1"/>
    <col min="13325" max="13326" width="24.85546875" style="172" bestFit="1" customWidth="1"/>
    <col min="13327" max="13327" width="24.42578125" style="172" bestFit="1" customWidth="1"/>
    <col min="13328" max="13328" width="24.85546875" style="172" bestFit="1" customWidth="1"/>
    <col min="13329" max="13568" width="9.140625" style="172"/>
    <col min="13569" max="13569" width="9.5703125" style="172" bestFit="1" customWidth="1"/>
    <col min="13570" max="13570" width="46.140625" style="172" bestFit="1" customWidth="1"/>
    <col min="13571" max="13571" width="15.42578125" style="172" bestFit="1" customWidth="1"/>
    <col min="13572" max="13572" width="20.5703125" style="172" customWidth="1"/>
    <col min="13573" max="13573" width="21" style="172" bestFit="1" customWidth="1"/>
    <col min="13574" max="13574" width="6.140625" style="172" bestFit="1" customWidth="1"/>
    <col min="13575" max="13575" width="22.85546875" style="172" customWidth="1"/>
    <col min="13576" max="13576" width="23.5703125" style="172" customWidth="1"/>
    <col min="13577" max="13577" width="26.85546875" style="172" customWidth="1"/>
    <col min="13578" max="13578" width="19" style="172" customWidth="1"/>
    <col min="13579" max="13579" width="19.85546875" style="172" bestFit="1" customWidth="1"/>
    <col min="13580" max="13580" width="14.42578125" style="172" customWidth="1"/>
    <col min="13581" max="13582" width="24.85546875" style="172" bestFit="1" customWidth="1"/>
    <col min="13583" max="13583" width="24.42578125" style="172" bestFit="1" customWidth="1"/>
    <col min="13584" max="13584" width="24.85546875" style="172" bestFit="1" customWidth="1"/>
    <col min="13585" max="13824" width="9.140625" style="172"/>
    <col min="13825" max="13825" width="9.5703125" style="172" bestFit="1" customWidth="1"/>
    <col min="13826" max="13826" width="46.140625" style="172" bestFit="1" customWidth="1"/>
    <col min="13827" max="13827" width="15.42578125" style="172" bestFit="1" customWidth="1"/>
    <col min="13828" max="13828" width="20.5703125" style="172" customWidth="1"/>
    <col min="13829" max="13829" width="21" style="172" bestFit="1" customWidth="1"/>
    <col min="13830" max="13830" width="6.140625" style="172" bestFit="1" customWidth="1"/>
    <col min="13831" max="13831" width="22.85546875" style="172" customWidth="1"/>
    <col min="13832" max="13832" width="23.5703125" style="172" customWidth="1"/>
    <col min="13833" max="13833" width="26.85546875" style="172" customWidth="1"/>
    <col min="13834" max="13834" width="19" style="172" customWidth="1"/>
    <col min="13835" max="13835" width="19.85546875" style="172" bestFit="1" customWidth="1"/>
    <col min="13836" max="13836" width="14.42578125" style="172" customWidth="1"/>
    <col min="13837" max="13838" width="24.85546875" style="172" bestFit="1" customWidth="1"/>
    <col min="13839" max="13839" width="24.42578125" style="172" bestFit="1" customWidth="1"/>
    <col min="13840" max="13840" width="24.85546875" style="172" bestFit="1" customWidth="1"/>
    <col min="13841" max="14080" width="9.140625" style="172"/>
    <col min="14081" max="14081" width="9.5703125" style="172" bestFit="1" customWidth="1"/>
    <col min="14082" max="14082" width="46.140625" style="172" bestFit="1" customWidth="1"/>
    <col min="14083" max="14083" width="15.42578125" style="172" bestFit="1" customWidth="1"/>
    <col min="14084" max="14084" width="20.5703125" style="172" customWidth="1"/>
    <col min="14085" max="14085" width="21" style="172" bestFit="1" customWidth="1"/>
    <col min="14086" max="14086" width="6.140625" style="172" bestFit="1" customWidth="1"/>
    <col min="14087" max="14087" width="22.85546875" style="172" customWidth="1"/>
    <col min="14088" max="14088" width="23.5703125" style="172" customWidth="1"/>
    <col min="14089" max="14089" width="26.85546875" style="172" customWidth="1"/>
    <col min="14090" max="14090" width="19" style="172" customWidth="1"/>
    <col min="14091" max="14091" width="19.85546875" style="172" bestFit="1" customWidth="1"/>
    <col min="14092" max="14092" width="14.42578125" style="172" customWidth="1"/>
    <col min="14093" max="14094" width="24.85546875" style="172" bestFit="1" customWidth="1"/>
    <col min="14095" max="14095" width="24.42578125" style="172" bestFit="1" customWidth="1"/>
    <col min="14096" max="14096" width="24.85546875" style="172" bestFit="1" customWidth="1"/>
    <col min="14097" max="14336" width="9.140625" style="172"/>
    <col min="14337" max="14337" width="9.5703125" style="172" bestFit="1" customWidth="1"/>
    <col min="14338" max="14338" width="46.140625" style="172" bestFit="1" customWidth="1"/>
    <col min="14339" max="14339" width="15.42578125" style="172" bestFit="1" customWidth="1"/>
    <col min="14340" max="14340" width="20.5703125" style="172" customWidth="1"/>
    <col min="14341" max="14341" width="21" style="172" bestFit="1" customWidth="1"/>
    <col min="14342" max="14342" width="6.140625" style="172" bestFit="1" customWidth="1"/>
    <col min="14343" max="14343" width="22.85546875" style="172" customWidth="1"/>
    <col min="14344" max="14344" width="23.5703125" style="172" customWidth="1"/>
    <col min="14345" max="14345" width="26.85546875" style="172" customWidth="1"/>
    <col min="14346" max="14346" width="19" style="172" customWidth="1"/>
    <col min="14347" max="14347" width="19.85546875" style="172" bestFit="1" customWidth="1"/>
    <col min="14348" max="14348" width="14.42578125" style="172" customWidth="1"/>
    <col min="14349" max="14350" width="24.85546875" style="172" bestFit="1" customWidth="1"/>
    <col min="14351" max="14351" width="24.42578125" style="172" bestFit="1" customWidth="1"/>
    <col min="14352" max="14352" width="24.85546875" style="172" bestFit="1" customWidth="1"/>
    <col min="14353" max="14592" width="9.140625" style="172"/>
    <col min="14593" max="14593" width="9.5703125" style="172" bestFit="1" customWidth="1"/>
    <col min="14594" max="14594" width="46.140625" style="172" bestFit="1" customWidth="1"/>
    <col min="14595" max="14595" width="15.42578125" style="172" bestFit="1" customWidth="1"/>
    <col min="14596" max="14596" width="20.5703125" style="172" customWidth="1"/>
    <col min="14597" max="14597" width="21" style="172" bestFit="1" customWidth="1"/>
    <col min="14598" max="14598" width="6.140625" style="172" bestFit="1" customWidth="1"/>
    <col min="14599" max="14599" width="22.85546875" style="172" customWidth="1"/>
    <col min="14600" max="14600" width="23.5703125" style="172" customWidth="1"/>
    <col min="14601" max="14601" width="26.85546875" style="172" customWidth="1"/>
    <col min="14602" max="14602" width="19" style="172" customWidth="1"/>
    <col min="14603" max="14603" width="19.85546875" style="172" bestFit="1" customWidth="1"/>
    <col min="14604" max="14604" width="14.42578125" style="172" customWidth="1"/>
    <col min="14605" max="14606" width="24.85546875" style="172" bestFit="1" customWidth="1"/>
    <col min="14607" max="14607" width="24.42578125" style="172" bestFit="1" customWidth="1"/>
    <col min="14608" max="14608" width="24.85546875" style="172" bestFit="1" customWidth="1"/>
    <col min="14609" max="14848" width="9.140625" style="172"/>
    <col min="14849" max="14849" width="9.5703125" style="172" bestFit="1" customWidth="1"/>
    <col min="14850" max="14850" width="46.140625" style="172" bestFit="1" customWidth="1"/>
    <col min="14851" max="14851" width="15.42578125" style="172" bestFit="1" customWidth="1"/>
    <col min="14852" max="14852" width="20.5703125" style="172" customWidth="1"/>
    <col min="14853" max="14853" width="21" style="172" bestFit="1" customWidth="1"/>
    <col min="14854" max="14854" width="6.140625" style="172" bestFit="1" customWidth="1"/>
    <col min="14855" max="14855" width="22.85546875" style="172" customWidth="1"/>
    <col min="14856" max="14856" width="23.5703125" style="172" customWidth="1"/>
    <col min="14857" max="14857" width="26.85546875" style="172" customWidth="1"/>
    <col min="14858" max="14858" width="19" style="172" customWidth="1"/>
    <col min="14859" max="14859" width="19.85546875" style="172" bestFit="1" customWidth="1"/>
    <col min="14860" max="14860" width="14.42578125" style="172" customWidth="1"/>
    <col min="14861" max="14862" width="24.85546875" style="172" bestFit="1" customWidth="1"/>
    <col min="14863" max="14863" width="24.42578125" style="172" bestFit="1" customWidth="1"/>
    <col min="14864" max="14864" width="24.85546875" style="172" bestFit="1" customWidth="1"/>
    <col min="14865" max="15104" width="9.140625" style="172"/>
    <col min="15105" max="15105" width="9.5703125" style="172" bestFit="1" customWidth="1"/>
    <col min="15106" max="15106" width="46.140625" style="172" bestFit="1" customWidth="1"/>
    <col min="15107" max="15107" width="15.42578125" style="172" bestFit="1" customWidth="1"/>
    <col min="15108" max="15108" width="20.5703125" style="172" customWidth="1"/>
    <col min="15109" max="15109" width="21" style="172" bestFit="1" customWidth="1"/>
    <col min="15110" max="15110" width="6.140625" style="172" bestFit="1" customWidth="1"/>
    <col min="15111" max="15111" width="22.85546875" style="172" customWidth="1"/>
    <col min="15112" max="15112" width="23.5703125" style="172" customWidth="1"/>
    <col min="15113" max="15113" width="26.85546875" style="172" customWidth="1"/>
    <col min="15114" max="15114" width="19" style="172" customWidth="1"/>
    <col min="15115" max="15115" width="19.85546875" style="172" bestFit="1" customWidth="1"/>
    <col min="15116" max="15116" width="14.42578125" style="172" customWidth="1"/>
    <col min="15117" max="15118" width="24.85546875" style="172" bestFit="1" customWidth="1"/>
    <col min="15119" max="15119" width="24.42578125" style="172" bestFit="1" customWidth="1"/>
    <col min="15120" max="15120" width="24.85546875" style="172" bestFit="1" customWidth="1"/>
    <col min="15121" max="15360" width="9.140625" style="172"/>
    <col min="15361" max="15361" width="9.5703125" style="172" bestFit="1" customWidth="1"/>
    <col min="15362" max="15362" width="46.140625" style="172" bestFit="1" customWidth="1"/>
    <col min="15363" max="15363" width="15.42578125" style="172" bestFit="1" customWidth="1"/>
    <col min="15364" max="15364" width="20.5703125" style="172" customWidth="1"/>
    <col min="15365" max="15365" width="21" style="172" bestFit="1" customWidth="1"/>
    <col min="15366" max="15366" width="6.140625" style="172" bestFit="1" customWidth="1"/>
    <col min="15367" max="15367" width="22.85546875" style="172" customWidth="1"/>
    <col min="15368" max="15368" width="23.5703125" style="172" customWidth="1"/>
    <col min="15369" max="15369" width="26.85546875" style="172" customWidth="1"/>
    <col min="15370" max="15370" width="19" style="172" customWidth="1"/>
    <col min="15371" max="15371" width="19.85546875" style="172" bestFit="1" customWidth="1"/>
    <col min="15372" max="15372" width="14.42578125" style="172" customWidth="1"/>
    <col min="15373" max="15374" width="24.85546875" style="172" bestFit="1" customWidth="1"/>
    <col min="15375" max="15375" width="24.42578125" style="172" bestFit="1" customWidth="1"/>
    <col min="15376" max="15376" width="24.85546875" style="172" bestFit="1" customWidth="1"/>
    <col min="15377" max="15616" width="9.140625" style="172"/>
    <col min="15617" max="15617" width="9.5703125" style="172" bestFit="1" customWidth="1"/>
    <col min="15618" max="15618" width="46.140625" style="172" bestFit="1" customWidth="1"/>
    <col min="15619" max="15619" width="15.42578125" style="172" bestFit="1" customWidth="1"/>
    <col min="15620" max="15620" width="20.5703125" style="172" customWidth="1"/>
    <col min="15621" max="15621" width="21" style="172" bestFit="1" customWidth="1"/>
    <col min="15622" max="15622" width="6.140625" style="172" bestFit="1" customWidth="1"/>
    <col min="15623" max="15623" width="22.85546875" style="172" customWidth="1"/>
    <col min="15624" max="15624" width="23.5703125" style="172" customWidth="1"/>
    <col min="15625" max="15625" width="26.85546875" style="172" customWidth="1"/>
    <col min="15626" max="15626" width="19" style="172" customWidth="1"/>
    <col min="15627" max="15627" width="19.85546875" style="172" bestFit="1" customWidth="1"/>
    <col min="15628" max="15628" width="14.42578125" style="172" customWidth="1"/>
    <col min="15629" max="15630" width="24.85546875" style="172" bestFit="1" customWidth="1"/>
    <col min="15631" max="15631" width="24.42578125" style="172" bestFit="1" customWidth="1"/>
    <col min="15632" max="15632" width="24.85546875" style="172" bestFit="1" customWidth="1"/>
    <col min="15633" max="15872" width="9.140625" style="172"/>
    <col min="15873" max="15873" width="9.5703125" style="172" bestFit="1" customWidth="1"/>
    <col min="15874" max="15874" width="46.140625" style="172" bestFit="1" customWidth="1"/>
    <col min="15875" max="15875" width="15.42578125" style="172" bestFit="1" customWidth="1"/>
    <col min="15876" max="15876" width="20.5703125" style="172" customWidth="1"/>
    <col min="15877" max="15877" width="21" style="172" bestFit="1" customWidth="1"/>
    <col min="15878" max="15878" width="6.140625" style="172" bestFit="1" customWidth="1"/>
    <col min="15879" max="15879" width="22.85546875" style="172" customWidth="1"/>
    <col min="15880" max="15880" width="23.5703125" style="172" customWidth="1"/>
    <col min="15881" max="15881" width="26.85546875" style="172" customWidth="1"/>
    <col min="15882" max="15882" width="19" style="172" customWidth="1"/>
    <col min="15883" max="15883" width="19.85546875" style="172" bestFit="1" customWidth="1"/>
    <col min="15884" max="15884" width="14.42578125" style="172" customWidth="1"/>
    <col min="15885" max="15886" width="24.85546875" style="172" bestFit="1" customWidth="1"/>
    <col min="15887" max="15887" width="24.42578125" style="172" bestFit="1" customWidth="1"/>
    <col min="15888" max="15888" width="24.85546875" style="172" bestFit="1" customWidth="1"/>
    <col min="15889" max="16128" width="9.140625" style="172"/>
    <col min="16129" max="16129" width="9.5703125" style="172" bestFit="1" customWidth="1"/>
    <col min="16130" max="16130" width="46.140625" style="172" bestFit="1" customWidth="1"/>
    <col min="16131" max="16131" width="15.42578125" style="172" bestFit="1" customWidth="1"/>
    <col min="16132" max="16132" width="20.5703125" style="172" customWidth="1"/>
    <col min="16133" max="16133" width="21" style="172" bestFit="1" customWidth="1"/>
    <col min="16134" max="16134" width="6.140625" style="172" bestFit="1" customWidth="1"/>
    <col min="16135" max="16135" width="22.85546875" style="172" customWidth="1"/>
    <col min="16136" max="16136" width="23.5703125" style="172" customWidth="1"/>
    <col min="16137" max="16137" width="26.85546875" style="172" customWidth="1"/>
    <col min="16138" max="16138" width="19" style="172" customWidth="1"/>
    <col min="16139" max="16139" width="19.85546875" style="172" bestFit="1" customWidth="1"/>
    <col min="16140" max="16140" width="14.42578125" style="172" customWidth="1"/>
    <col min="16141" max="16142" width="24.85546875" style="172" bestFit="1" customWidth="1"/>
    <col min="16143" max="16143" width="24.42578125" style="172" bestFit="1" customWidth="1"/>
    <col min="16144" max="16144" width="24.85546875" style="172" bestFit="1" customWidth="1"/>
    <col min="16145" max="16384" width="9.140625" style="172"/>
  </cols>
  <sheetData>
    <row r="1" spans="1:18" s="204" customFormat="1" ht="19.5" customHeight="1" x14ac:dyDescent="0.2">
      <c r="A1" s="154" t="s">
        <v>309</v>
      </c>
      <c r="B1" s="155" t="s">
        <v>310</v>
      </c>
      <c r="C1" s="155" t="s">
        <v>311</v>
      </c>
      <c r="D1" s="155" t="s">
        <v>312</v>
      </c>
      <c r="E1" s="155" t="s">
        <v>313</v>
      </c>
      <c r="F1" s="155" t="s">
        <v>314</v>
      </c>
      <c r="G1" s="155" t="s">
        <v>315</v>
      </c>
      <c r="H1" s="155" t="s">
        <v>316</v>
      </c>
      <c r="I1" s="155" t="s">
        <v>317</v>
      </c>
      <c r="J1" s="155" t="s">
        <v>318</v>
      </c>
      <c r="K1" s="155" t="s">
        <v>319</v>
      </c>
      <c r="L1" s="156" t="s">
        <v>320</v>
      </c>
      <c r="M1" s="266" t="s">
        <v>1470</v>
      </c>
      <c r="N1" s="266" t="s">
        <v>1483</v>
      </c>
      <c r="O1" s="266" t="s">
        <v>321</v>
      </c>
      <c r="P1" s="266" t="s">
        <v>322</v>
      </c>
    </row>
    <row r="2" spans="1:18" s="205" customFormat="1" x14ac:dyDescent="0.2">
      <c r="A2" s="190" t="s">
        <v>1704</v>
      </c>
      <c r="B2" s="191" t="s">
        <v>1705</v>
      </c>
      <c r="C2" s="192" t="s">
        <v>323</v>
      </c>
      <c r="D2" s="191" t="s">
        <v>1706</v>
      </c>
      <c r="E2" s="191" t="s">
        <v>498</v>
      </c>
      <c r="F2" s="191" t="s">
        <v>499</v>
      </c>
      <c r="G2" s="191" t="s">
        <v>1707</v>
      </c>
      <c r="H2" s="191" t="s">
        <v>1708</v>
      </c>
      <c r="I2" s="191" t="s">
        <v>1709</v>
      </c>
      <c r="J2" s="191" t="s">
        <v>327</v>
      </c>
      <c r="K2" s="191" t="s">
        <v>1709</v>
      </c>
      <c r="L2" s="193">
        <v>421903471398</v>
      </c>
      <c r="M2" s="191" t="s">
        <v>1710</v>
      </c>
      <c r="N2" s="191"/>
      <c r="O2" s="191"/>
      <c r="P2" s="191"/>
      <c r="R2" s="268"/>
    </row>
    <row r="3" spans="1:18" s="205" customFormat="1" x14ac:dyDescent="0.2">
      <c r="A3" s="195" t="s">
        <v>1253</v>
      </c>
      <c r="B3" s="277" t="s">
        <v>1254</v>
      </c>
      <c r="C3" s="277" t="s">
        <v>323</v>
      </c>
      <c r="D3" s="277" t="s">
        <v>1255</v>
      </c>
      <c r="E3" s="277" t="s">
        <v>1580</v>
      </c>
      <c r="F3" s="277" t="s">
        <v>326</v>
      </c>
      <c r="G3" s="277" t="s">
        <v>1256</v>
      </c>
      <c r="H3" s="277" t="s">
        <v>1257</v>
      </c>
      <c r="I3" s="277" t="s">
        <v>1258</v>
      </c>
      <c r="J3" s="277" t="s">
        <v>327</v>
      </c>
      <c r="K3" s="277" t="s">
        <v>1259</v>
      </c>
      <c r="L3" s="278">
        <v>421911370554</v>
      </c>
      <c r="M3" s="277" t="s">
        <v>1260</v>
      </c>
      <c r="N3" s="277"/>
      <c r="O3" s="277"/>
      <c r="P3" s="277"/>
      <c r="R3" s="268"/>
    </row>
    <row r="4" spans="1:18" s="205" customFormat="1" x14ac:dyDescent="0.2">
      <c r="A4" s="190" t="s">
        <v>1711</v>
      </c>
      <c r="B4" s="191" t="s">
        <v>1712</v>
      </c>
      <c r="C4" s="192" t="s">
        <v>323</v>
      </c>
      <c r="D4" s="192" t="s">
        <v>1713</v>
      </c>
      <c r="E4" s="192" t="s">
        <v>328</v>
      </c>
      <c r="F4" s="192" t="s">
        <v>329</v>
      </c>
      <c r="G4" s="257" t="s">
        <v>1714</v>
      </c>
      <c r="H4" s="305" t="s">
        <v>1715</v>
      </c>
      <c r="I4" s="192" t="s">
        <v>1716</v>
      </c>
      <c r="J4" s="192" t="s">
        <v>1717</v>
      </c>
      <c r="K4" s="306" t="s">
        <v>1716</v>
      </c>
      <c r="L4" s="307">
        <v>421905819613</v>
      </c>
      <c r="M4" s="192" t="s">
        <v>1718</v>
      </c>
      <c r="N4" s="191"/>
      <c r="O4" s="192"/>
      <c r="P4" s="191"/>
      <c r="R4" s="268"/>
    </row>
    <row r="5" spans="1:18" s="205" customFormat="1" ht="22.5" x14ac:dyDescent="0.2">
      <c r="A5" s="190" t="s">
        <v>1719</v>
      </c>
      <c r="B5" s="191" t="s">
        <v>1720</v>
      </c>
      <c r="C5" s="192" t="s">
        <v>323</v>
      </c>
      <c r="D5" s="192" t="s">
        <v>1721</v>
      </c>
      <c r="E5" s="192" t="s">
        <v>1580</v>
      </c>
      <c r="F5" s="192" t="s">
        <v>1722</v>
      </c>
      <c r="G5" s="257" t="s">
        <v>1723</v>
      </c>
      <c r="H5" s="305" t="s">
        <v>1724</v>
      </c>
      <c r="I5" s="192" t="s">
        <v>1725</v>
      </c>
      <c r="J5" s="192" t="s">
        <v>327</v>
      </c>
      <c r="K5" s="306" t="s">
        <v>1726</v>
      </c>
      <c r="L5" s="307">
        <v>421903555547</v>
      </c>
      <c r="M5" s="192" t="s">
        <v>1727</v>
      </c>
      <c r="N5" s="191"/>
      <c r="O5" s="192"/>
      <c r="P5" s="191"/>
      <c r="R5" s="268"/>
    </row>
    <row r="6" spans="1:18" s="205" customFormat="1" x14ac:dyDescent="0.2">
      <c r="A6" s="190">
        <v>50607332</v>
      </c>
      <c r="B6" s="191" t="s">
        <v>1728</v>
      </c>
      <c r="C6" s="192" t="s">
        <v>323</v>
      </c>
      <c r="D6" s="192" t="s">
        <v>1729</v>
      </c>
      <c r="E6" s="192" t="s">
        <v>1582</v>
      </c>
      <c r="F6" s="192" t="s">
        <v>1730</v>
      </c>
      <c r="G6" s="257" t="s">
        <v>1731</v>
      </c>
      <c r="H6" s="305" t="s">
        <v>1732</v>
      </c>
      <c r="I6" s="192" t="s">
        <v>1733</v>
      </c>
      <c r="J6" s="192" t="s">
        <v>327</v>
      </c>
      <c r="K6" s="306" t="s">
        <v>1734</v>
      </c>
      <c r="L6" s="307">
        <v>421918817207</v>
      </c>
      <c r="M6" s="192" t="s">
        <v>1735</v>
      </c>
      <c r="N6" s="191"/>
      <c r="O6" s="192"/>
      <c r="P6" s="191"/>
      <c r="R6" s="268"/>
    </row>
    <row r="7" spans="1:18" s="205" customFormat="1" x14ac:dyDescent="0.2">
      <c r="A7" s="195" t="s">
        <v>339</v>
      </c>
      <c r="B7" s="277" t="s">
        <v>1581</v>
      </c>
      <c r="C7" s="277" t="s">
        <v>323</v>
      </c>
      <c r="D7" s="277" t="s">
        <v>340</v>
      </c>
      <c r="E7" s="277" t="s">
        <v>330</v>
      </c>
      <c r="F7" s="277" t="s">
        <v>341</v>
      </c>
      <c r="G7" s="277" t="s">
        <v>342</v>
      </c>
      <c r="H7" s="277" t="s">
        <v>343</v>
      </c>
      <c r="I7" s="277" t="s">
        <v>344</v>
      </c>
      <c r="J7" s="277" t="s">
        <v>327</v>
      </c>
      <c r="K7" s="277" t="s">
        <v>344</v>
      </c>
      <c r="L7" s="278">
        <v>421908868248</v>
      </c>
      <c r="M7" s="277" t="s">
        <v>345</v>
      </c>
      <c r="N7" s="277"/>
      <c r="O7" s="277"/>
      <c r="P7" s="277"/>
      <c r="R7" s="268"/>
    </row>
    <row r="8" spans="1:18" s="205" customFormat="1" x14ac:dyDescent="0.2">
      <c r="A8" s="195" t="s">
        <v>346</v>
      </c>
      <c r="B8" s="277" t="s">
        <v>347</v>
      </c>
      <c r="C8" s="277" t="s">
        <v>323</v>
      </c>
      <c r="D8" s="277" t="s">
        <v>348</v>
      </c>
      <c r="E8" s="277" t="s">
        <v>349</v>
      </c>
      <c r="F8" s="277" t="s">
        <v>350</v>
      </c>
      <c r="G8" s="277" t="s">
        <v>351</v>
      </c>
      <c r="H8" s="277" t="s">
        <v>352</v>
      </c>
      <c r="I8" s="277" t="s">
        <v>353</v>
      </c>
      <c r="J8" s="277" t="s">
        <v>354</v>
      </c>
      <c r="K8" s="277" t="s">
        <v>355</v>
      </c>
      <c r="L8" s="278">
        <v>421919188236</v>
      </c>
      <c r="M8" s="277" t="s">
        <v>356</v>
      </c>
      <c r="N8" s="277"/>
      <c r="O8" s="277"/>
      <c r="P8" s="277"/>
      <c r="R8" s="268"/>
    </row>
    <row r="9" spans="1:18" s="205" customFormat="1" x14ac:dyDescent="0.2">
      <c r="A9" s="195" t="s">
        <v>357</v>
      </c>
      <c r="B9" s="277" t="s">
        <v>358</v>
      </c>
      <c r="C9" s="277" t="s">
        <v>323</v>
      </c>
      <c r="D9" s="277" t="s">
        <v>359</v>
      </c>
      <c r="E9" s="277" t="s">
        <v>330</v>
      </c>
      <c r="F9" s="277" t="s">
        <v>360</v>
      </c>
      <c r="G9" s="277" t="s">
        <v>361</v>
      </c>
      <c r="H9" s="277" t="s">
        <v>362</v>
      </c>
      <c r="I9" s="277" t="s">
        <v>363</v>
      </c>
      <c r="J9" s="277" t="s">
        <v>327</v>
      </c>
      <c r="K9" s="277" t="s">
        <v>363</v>
      </c>
      <c r="L9" s="278">
        <v>421905948422</v>
      </c>
      <c r="M9" s="277" t="s">
        <v>364</v>
      </c>
      <c r="N9" s="277"/>
      <c r="O9" s="277"/>
      <c r="P9" s="277"/>
      <c r="R9" s="268"/>
    </row>
    <row r="10" spans="1:18" s="205" customFormat="1" ht="11.45" customHeight="1" x14ac:dyDescent="0.2">
      <c r="A10" s="195" t="s">
        <v>365</v>
      </c>
      <c r="B10" s="277" t="s">
        <v>366</v>
      </c>
      <c r="C10" s="277" t="s">
        <v>323</v>
      </c>
      <c r="D10" s="277" t="s">
        <v>367</v>
      </c>
      <c r="E10" s="277" t="s">
        <v>334</v>
      </c>
      <c r="F10" s="277" t="s">
        <v>335</v>
      </c>
      <c r="G10" s="277" t="s">
        <v>368</v>
      </c>
      <c r="H10" s="277" t="s">
        <v>369</v>
      </c>
      <c r="I10" s="277" t="s">
        <v>370</v>
      </c>
      <c r="J10" s="277" t="s">
        <v>327</v>
      </c>
      <c r="K10" s="277" t="s">
        <v>370</v>
      </c>
      <c r="L10" s="278">
        <v>421915184709</v>
      </c>
      <c r="M10" s="277" t="s">
        <v>371</v>
      </c>
      <c r="N10" s="277"/>
      <c r="O10" s="277"/>
      <c r="P10" s="277"/>
      <c r="R10" s="268"/>
    </row>
    <row r="11" spans="1:18" s="205" customFormat="1" x14ac:dyDescent="0.2">
      <c r="A11" s="195" t="s">
        <v>372</v>
      </c>
      <c r="B11" s="277" t="s">
        <v>373</v>
      </c>
      <c r="C11" s="277" t="s">
        <v>323</v>
      </c>
      <c r="D11" s="277" t="s">
        <v>374</v>
      </c>
      <c r="E11" s="277" t="s">
        <v>330</v>
      </c>
      <c r="F11" s="277" t="s">
        <v>375</v>
      </c>
      <c r="G11" s="277" t="s">
        <v>376</v>
      </c>
      <c r="H11" s="277" t="s">
        <v>377</v>
      </c>
      <c r="I11" s="277" t="s">
        <v>378</v>
      </c>
      <c r="J11" s="277" t="s">
        <v>327</v>
      </c>
      <c r="K11" s="277" t="s">
        <v>1261</v>
      </c>
      <c r="L11" s="278">
        <v>421908965156</v>
      </c>
      <c r="M11" s="277" t="s">
        <v>379</v>
      </c>
      <c r="N11" s="277"/>
      <c r="O11" s="277"/>
      <c r="P11" s="277"/>
      <c r="R11" s="268"/>
    </row>
    <row r="12" spans="1:18" s="205" customFormat="1" x14ac:dyDescent="0.2">
      <c r="A12" s="195" t="s">
        <v>380</v>
      </c>
      <c r="B12" s="277" t="s">
        <v>381</v>
      </c>
      <c r="C12" s="277" t="s">
        <v>323</v>
      </c>
      <c r="D12" s="277" t="s">
        <v>1245</v>
      </c>
      <c r="E12" s="277" t="s">
        <v>1246</v>
      </c>
      <c r="F12" s="277" t="s">
        <v>1247</v>
      </c>
      <c r="G12" s="277" t="s">
        <v>382</v>
      </c>
      <c r="H12" s="277" t="s">
        <v>383</v>
      </c>
      <c r="I12" s="277" t="s">
        <v>1439</v>
      </c>
      <c r="J12" s="277" t="s">
        <v>325</v>
      </c>
      <c r="K12" s="277" t="s">
        <v>384</v>
      </c>
      <c r="L12" s="278">
        <v>421905998953</v>
      </c>
      <c r="M12" s="277" t="s">
        <v>385</v>
      </c>
      <c r="N12" s="277"/>
      <c r="O12" s="277"/>
      <c r="P12" s="277"/>
      <c r="R12" s="268"/>
    </row>
    <row r="13" spans="1:18" s="205" customFormat="1" x14ac:dyDescent="0.2">
      <c r="A13" s="195" t="s">
        <v>386</v>
      </c>
      <c r="B13" s="277" t="s">
        <v>387</v>
      </c>
      <c r="C13" s="277" t="s">
        <v>323</v>
      </c>
      <c r="D13" s="277" t="s">
        <v>374</v>
      </c>
      <c r="E13" s="277" t="s">
        <v>330</v>
      </c>
      <c r="F13" s="277" t="s">
        <v>375</v>
      </c>
      <c r="G13" s="277" t="s">
        <v>388</v>
      </c>
      <c r="H13" s="277" t="s">
        <v>389</v>
      </c>
      <c r="I13" s="277" t="s">
        <v>390</v>
      </c>
      <c r="J13" s="277" t="s">
        <v>327</v>
      </c>
      <c r="K13" s="277" t="s">
        <v>1262</v>
      </c>
      <c r="L13" s="278" t="s">
        <v>1263</v>
      </c>
      <c r="M13" s="277" t="s">
        <v>391</v>
      </c>
      <c r="N13" s="277"/>
      <c r="O13" s="277"/>
      <c r="P13" s="277"/>
      <c r="R13" s="268" t="str">
        <f>A13</f>
        <v>30844711</v>
      </c>
    </row>
    <row r="14" spans="1:18" s="205" customFormat="1" x14ac:dyDescent="0.2">
      <c r="A14" s="190" t="s">
        <v>392</v>
      </c>
      <c r="B14" s="191" t="s">
        <v>393</v>
      </c>
      <c r="C14" s="192" t="s">
        <v>323</v>
      </c>
      <c r="D14" s="191" t="s">
        <v>1478</v>
      </c>
      <c r="E14" s="191" t="s">
        <v>336</v>
      </c>
      <c r="F14" s="191" t="s">
        <v>394</v>
      </c>
      <c r="G14" s="257" t="s">
        <v>395</v>
      </c>
      <c r="H14" s="257" t="s">
        <v>396</v>
      </c>
      <c r="I14" s="267" t="s">
        <v>397</v>
      </c>
      <c r="J14" s="191" t="s">
        <v>327</v>
      </c>
      <c r="K14" s="267" t="s">
        <v>397</v>
      </c>
      <c r="L14" s="193">
        <v>421911361044</v>
      </c>
      <c r="M14" s="191" t="s">
        <v>398</v>
      </c>
      <c r="N14" s="191"/>
      <c r="O14" s="191"/>
      <c r="P14" s="191"/>
      <c r="R14" s="268" t="str">
        <f>A14</f>
        <v>31940668</v>
      </c>
    </row>
    <row r="15" spans="1:18" s="205" customFormat="1" x14ac:dyDescent="0.2">
      <c r="A15" s="195" t="s">
        <v>399</v>
      </c>
      <c r="B15" s="277" t="s">
        <v>400</v>
      </c>
      <c r="C15" s="277" t="s">
        <v>323</v>
      </c>
      <c r="D15" s="277" t="s">
        <v>401</v>
      </c>
      <c r="E15" s="277" t="s">
        <v>402</v>
      </c>
      <c r="F15" s="277" t="s">
        <v>403</v>
      </c>
      <c r="G15" s="277" t="s">
        <v>404</v>
      </c>
      <c r="H15" s="277" t="s">
        <v>405</v>
      </c>
      <c r="I15" s="277" t="s">
        <v>406</v>
      </c>
      <c r="J15" s="277" t="s">
        <v>327</v>
      </c>
      <c r="K15" s="277" t="s">
        <v>407</v>
      </c>
      <c r="L15" s="278">
        <v>421903403105</v>
      </c>
      <c r="M15" s="277" t="s">
        <v>408</v>
      </c>
      <c r="N15" s="277"/>
      <c r="O15" s="277"/>
      <c r="P15" s="277"/>
      <c r="R15" s="268" t="str">
        <f>A15</f>
        <v>31824021</v>
      </c>
    </row>
    <row r="16" spans="1:18" x14ac:dyDescent="0.2">
      <c r="A16" s="190" t="s">
        <v>1736</v>
      </c>
      <c r="B16" s="191" t="s">
        <v>1737</v>
      </c>
      <c r="C16" s="192" t="s">
        <v>323</v>
      </c>
      <c r="D16" s="192" t="s">
        <v>1738</v>
      </c>
      <c r="E16" s="192" t="s">
        <v>1739</v>
      </c>
      <c r="F16" s="192" t="s">
        <v>1740</v>
      </c>
      <c r="G16" s="257" t="s">
        <v>1741</v>
      </c>
      <c r="H16" s="305" t="s">
        <v>1742</v>
      </c>
      <c r="I16" s="192" t="s">
        <v>1743</v>
      </c>
      <c r="J16" s="192" t="s">
        <v>327</v>
      </c>
      <c r="K16" s="306" t="s">
        <v>1743</v>
      </c>
      <c r="L16" s="307">
        <v>421917812810</v>
      </c>
      <c r="M16" s="192" t="s">
        <v>1744</v>
      </c>
      <c r="N16" s="191"/>
      <c r="O16" s="192"/>
      <c r="P16" s="191"/>
      <c r="Q16" s="205"/>
      <c r="R16" s="268" t="str">
        <f>A16</f>
        <v>45009660</v>
      </c>
    </row>
    <row r="17" spans="1:18" x14ac:dyDescent="0.2">
      <c r="A17" s="195" t="s">
        <v>410</v>
      </c>
      <c r="B17" s="277" t="s">
        <v>411</v>
      </c>
      <c r="C17" s="277" t="s">
        <v>323</v>
      </c>
      <c r="D17" s="277" t="s">
        <v>412</v>
      </c>
      <c r="E17" s="277" t="s">
        <v>413</v>
      </c>
      <c r="F17" s="277" t="s">
        <v>414</v>
      </c>
      <c r="G17" s="277" t="s">
        <v>415</v>
      </c>
      <c r="H17" s="277" t="s">
        <v>416</v>
      </c>
      <c r="I17" s="277" t="s">
        <v>1440</v>
      </c>
      <c r="J17" s="277" t="s">
        <v>327</v>
      </c>
      <c r="K17" s="277" t="s">
        <v>417</v>
      </c>
      <c r="L17" s="278">
        <v>421905162424</v>
      </c>
      <c r="M17" s="277" t="s">
        <v>418</v>
      </c>
      <c r="N17" s="277"/>
      <c r="O17" s="277"/>
      <c r="P17" s="277"/>
      <c r="Q17" s="205"/>
      <c r="R17" s="268" t="str">
        <f t="shared" ref="R17:R77" si="0">A17</f>
        <v>30811686</v>
      </c>
    </row>
    <row r="18" spans="1:18" x14ac:dyDescent="0.2">
      <c r="A18" s="195" t="s">
        <v>419</v>
      </c>
      <c r="B18" s="277" t="s">
        <v>1471</v>
      </c>
      <c r="C18" s="277" t="s">
        <v>323</v>
      </c>
      <c r="D18" s="277" t="s">
        <v>1248</v>
      </c>
      <c r="E18" s="277" t="s">
        <v>334</v>
      </c>
      <c r="F18" s="277" t="s">
        <v>335</v>
      </c>
      <c r="G18" s="277" t="s">
        <v>420</v>
      </c>
      <c r="H18" s="277" t="s">
        <v>421</v>
      </c>
      <c r="I18" s="277" t="s">
        <v>422</v>
      </c>
      <c r="J18" s="277" t="s">
        <v>327</v>
      </c>
      <c r="K18" s="277" t="s">
        <v>1264</v>
      </c>
      <c r="L18" s="278" t="s">
        <v>1265</v>
      </c>
      <c r="M18" s="277" t="s">
        <v>423</v>
      </c>
      <c r="N18" s="277"/>
      <c r="O18" s="277"/>
      <c r="P18" s="277"/>
      <c r="Q18" s="205"/>
      <c r="R18" s="268"/>
    </row>
    <row r="19" spans="1:18" x14ac:dyDescent="0.2">
      <c r="A19" s="195">
        <v>17316731</v>
      </c>
      <c r="B19" s="277" t="s">
        <v>1266</v>
      </c>
      <c r="C19" s="277" t="s">
        <v>323</v>
      </c>
      <c r="D19" s="277" t="s">
        <v>424</v>
      </c>
      <c r="E19" s="277" t="s">
        <v>1582</v>
      </c>
      <c r="F19" s="277" t="s">
        <v>425</v>
      </c>
      <c r="G19" s="277" t="s">
        <v>1267</v>
      </c>
      <c r="H19" s="277" t="s">
        <v>1268</v>
      </c>
      <c r="I19" s="277" t="s">
        <v>1269</v>
      </c>
      <c r="J19" s="277" t="s">
        <v>327</v>
      </c>
      <c r="K19" s="277" t="s">
        <v>1270</v>
      </c>
      <c r="L19" s="278">
        <v>421907696186</v>
      </c>
      <c r="M19" s="277" t="s">
        <v>1271</v>
      </c>
      <c r="N19" s="277"/>
      <c r="O19" s="277"/>
      <c r="P19" s="277"/>
      <c r="Q19" s="205"/>
      <c r="R19" s="268">
        <f t="shared" si="0"/>
        <v>17316731</v>
      </c>
    </row>
    <row r="20" spans="1:18" ht="22.5" x14ac:dyDescent="0.2">
      <c r="A20" s="190" t="s">
        <v>1745</v>
      </c>
      <c r="B20" s="191" t="s">
        <v>1746</v>
      </c>
      <c r="C20" s="192" t="s">
        <v>323</v>
      </c>
      <c r="D20" s="192" t="s">
        <v>1747</v>
      </c>
      <c r="E20" s="192" t="s">
        <v>336</v>
      </c>
      <c r="F20" s="192" t="s">
        <v>394</v>
      </c>
      <c r="G20" s="257" t="s">
        <v>1748</v>
      </c>
      <c r="H20" s="305" t="s">
        <v>1749</v>
      </c>
      <c r="I20" s="192" t="s">
        <v>1750</v>
      </c>
      <c r="J20" s="192" t="s">
        <v>327</v>
      </c>
      <c r="K20" s="306" t="s">
        <v>1750</v>
      </c>
      <c r="L20" s="307">
        <v>421918478290</v>
      </c>
      <c r="M20" s="192" t="s">
        <v>1751</v>
      </c>
      <c r="N20" s="191"/>
      <c r="O20" s="192"/>
      <c r="P20" s="191"/>
      <c r="Q20" s="205"/>
      <c r="R20" s="268" t="str">
        <f t="shared" si="0"/>
        <v>31929931</v>
      </c>
    </row>
    <row r="21" spans="1:18" x14ac:dyDescent="0.2">
      <c r="A21" s="195" t="s">
        <v>1272</v>
      </c>
      <c r="B21" s="277" t="s">
        <v>1273</v>
      </c>
      <c r="C21" s="277" t="s">
        <v>323</v>
      </c>
      <c r="D21" s="277" t="s">
        <v>1441</v>
      </c>
      <c r="E21" s="277" t="s">
        <v>1442</v>
      </c>
      <c r="F21" s="277" t="s">
        <v>1443</v>
      </c>
      <c r="G21" s="277" t="s">
        <v>1274</v>
      </c>
      <c r="H21" s="277" t="s">
        <v>1275</v>
      </c>
      <c r="I21" s="277" t="s">
        <v>1444</v>
      </c>
      <c r="J21" s="277" t="s">
        <v>325</v>
      </c>
      <c r="K21" s="277" t="s">
        <v>1444</v>
      </c>
      <c r="L21" s="278">
        <v>421907448837</v>
      </c>
      <c r="M21" s="277" t="s">
        <v>1276</v>
      </c>
      <c r="N21" s="277"/>
      <c r="O21" s="277"/>
      <c r="P21" s="277"/>
      <c r="Q21" s="205"/>
      <c r="R21" s="268"/>
    </row>
    <row r="22" spans="1:18" x14ac:dyDescent="0.2">
      <c r="A22" s="195" t="s">
        <v>426</v>
      </c>
      <c r="B22" s="277" t="s">
        <v>427</v>
      </c>
      <c r="C22" s="277" t="s">
        <v>323</v>
      </c>
      <c r="D22" s="277" t="s">
        <v>374</v>
      </c>
      <c r="E22" s="277" t="s">
        <v>330</v>
      </c>
      <c r="F22" s="277" t="s">
        <v>425</v>
      </c>
      <c r="G22" s="277" t="s">
        <v>428</v>
      </c>
      <c r="H22" s="277" t="s">
        <v>429</v>
      </c>
      <c r="I22" s="277" t="s">
        <v>1583</v>
      </c>
      <c r="J22" s="277" t="s">
        <v>327</v>
      </c>
      <c r="K22" s="277" t="s">
        <v>430</v>
      </c>
      <c r="L22" s="278">
        <v>421905294239</v>
      </c>
      <c r="M22" s="277" t="s">
        <v>431</v>
      </c>
      <c r="N22" s="277"/>
      <c r="O22" s="277"/>
      <c r="P22" s="277"/>
      <c r="Q22" s="205"/>
      <c r="R22" s="268" t="str">
        <f t="shared" si="0"/>
        <v>30844568</v>
      </c>
    </row>
    <row r="23" spans="1:18" x14ac:dyDescent="0.2">
      <c r="A23" s="195" t="s">
        <v>432</v>
      </c>
      <c r="B23" s="277" t="s">
        <v>433</v>
      </c>
      <c r="C23" s="277" t="s">
        <v>323</v>
      </c>
      <c r="D23" s="277" t="s">
        <v>553</v>
      </c>
      <c r="E23" s="277" t="s">
        <v>330</v>
      </c>
      <c r="F23" s="277" t="s">
        <v>425</v>
      </c>
      <c r="G23" s="277" t="s">
        <v>434</v>
      </c>
      <c r="H23" s="277" t="s">
        <v>435</v>
      </c>
      <c r="I23" s="277" t="s">
        <v>436</v>
      </c>
      <c r="J23" s="277" t="s">
        <v>327</v>
      </c>
      <c r="K23" s="277" t="s">
        <v>437</v>
      </c>
      <c r="L23" s="278">
        <v>421905504810</v>
      </c>
      <c r="M23" s="277" t="s">
        <v>438</v>
      </c>
      <c r="N23" s="277"/>
      <c r="O23" s="277"/>
      <c r="P23" s="277"/>
      <c r="Q23" s="205"/>
      <c r="R23" s="268"/>
    </row>
    <row r="24" spans="1:18" x14ac:dyDescent="0.2">
      <c r="A24" s="195" t="s">
        <v>439</v>
      </c>
      <c r="B24" s="277" t="s">
        <v>440</v>
      </c>
      <c r="C24" s="277" t="s">
        <v>323</v>
      </c>
      <c r="D24" s="277" t="s">
        <v>441</v>
      </c>
      <c r="E24" s="277" t="s">
        <v>330</v>
      </c>
      <c r="F24" s="277" t="s">
        <v>442</v>
      </c>
      <c r="G24" s="277" t="s">
        <v>443</v>
      </c>
      <c r="H24" s="277" t="s">
        <v>444</v>
      </c>
      <c r="I24" s="277" t="s">
        <v>445</v>
      </c>
      <c r="J24" s="277" t="s">
        <v>327</v>
      </c>
      <c r="K24" s="277" t="s">
        <v>446</v>
      </c>
      <c r="L24" s="278">
        <v>421949246786</v>
      </c>
      <c r="M24" s="277" t="s">
        <v>447</v>
      </c>
      <c r="N24" s="277"/>
      <c r="O24" s="277"/>
      <c r="P24" s="277"/>
      <c r="Q24" s="205"/>
      <c r="R24" s="268"/>
    </row>
    <row r="25" spans="1:18" x14ac:dyDescent="0.2">
      <c r="A25" s="190">
        <v>34056939</v>
      </c>
      <c r="B25" s="191" t="s">
        <v>1752</v>
      </c>
      <c r="C25" s="192" t="s">
        <v>323</v>
      </c>
      <c r="D25" s="191" t="s">
        <v>1753</v>
      </c>
      <c r="E25" s="191" t="s">
        <v>1754</v>
      </c>
      <c r="F25" s="191" t="s">
        <v>1755</v>
      </c>
      <c r="G25" s="191" t="s">
        <v>1756</v>
      </c>
      <c r="H25" s="191" t="s">
        <v>1757</v>
      </c>
      <c r="I25" s="191" t="s">
        <v>1758</v>
      </c>
      <c r="J25" s="191" t="s">
        <v>327</v>
      </c>
      <c r="K25" s="191" t="s">
        <v>1759</v>
      </c>
      <c r="L25" s="193" t="s">
        <v>1760</v>
      </c>
      <c r="M25" s="191" t="s">
        <v>1761</v>
      </c>
      <c r="N25" s="191"/>
      <c r="O25" s="191"/>
      <c r="P25" s="191"/>
      <c r="Q25" s="205"/>
      <c r="R25" s="268">
        <f t="shared" si="0"/>
        <v>34056939</v>
      </c>
    </row>
    <row r="26" spans="1:18" x14ac:dyDescent="0.2">
      <c r="A26" s="190">
        <v>37824465</v>
      </c>
      <c r="B26" s="191" t="s">
        <v>1762</v>
      </c>
      <c r="C26" s="192" t="s">
        <v>323</v>
      </c>
      <c r="D26" s="192" t="s">
        <v>1763</v>
      </c>
      <c r="E26" s="191" t="s">
        <v>1764</v>
      </c>
      <c r="F26" s="192" t="s">
        <v>1765</v>
      </c>
      <c r="G26" s="257" t="s">
        <v>1766</v>
      </c>
      <c r="H26" s="305" t="s">
        <v>1767</v>
      </c>
      <c r="I26" s="192" t="s">
        <v>1768</v>
      </c>
      <c r="J26" s="192" t="s">
        <v>325</v>
      </c>
      <c r="K26" s="306" t="s">
        <v>1769</v>
      </c>
      <c r="L26" s="307">
        <v>421907344996</v>
      </c>
      <c r="M26" s="192" t="s">
        <v>1770</v>
      </c>
      <c r="N26" s="191"/>
      <c r="O26" s="192"/>
      <c r="P26" s="191"/>
      <c r="Q26" s="205"/>
      <c r="R26" s="268">
        <f t="shared" si="0"/>
        <v>37824465</v>
      </c>
    </row>
    <row r="27" spans="1:18" x14ac:dyDescent="0.2">
      <c r="A27" s="190">
        <v>34003975</v>
      </c>
      <c r="B27" s="191" t="s">
        <v>1771</v>
      </c>
      <c r="C27" s="192" t="s">
        <v>323</v>
      </c>
      <c r="D27" s="192" t="s">
        <v>1772</v>
      </c>
      <c r="E27" s="191" t="s">
        <v>330</v>
      </c>
      <c r="F27" s="192" t="s">
        <v>337</v>
      </c>
      <c r="G27" s="257" t="s">
        <v>1773</v>
      </c>
      <c r="H27" s="305" t="s">
        <v>1774</v>
      </c>
      <c r="I27" s="192" t="s">
        <v>1775</v>
      </c>
      <c r="J27" s="192" t="s">
        <v>327</v>
      </c>
      <c r="K27" s="306" t="s">
        <v>1776</v>
      </c>
      <c r="L27" s="307">
        <v>421915472241</v>
      </c>
      <c r="M27" s="192" t="s">
        <v>1777</v>
      </c>
      <c r="N27" s="191"/>
      <c r="O27" s="192"/>
      <c r="P27" s="191"/>
      <c r="Q27" s="205"/>
      <c r="R27" s="268">
        <f t="shared" si="0"/>
        <v>34003975</v>
      </c>
    </row>
    <row r="28" spans="1:18" x14ac:dyDescent="0.2">
      <c r="A28" s="195" t="s">
        <v>448</v>
      </c>
      <c r="B28" s="277" t="s">
        <v>449</v>
      </c>
      <c r="C28" s="277" t="s">
        <v>323</v>
      </c>
      <c r="D28" s="277" t="s">
        <v>450</v>
      </c>
      <c r="E28" s="277" t="s">
        <v>330</v>
      </c>
      <c r="F28" s="277" t="s">
        <v>451</v>
      </c>
      <c r="G28" s="277" t="s">
        <v>452</v>
      </c>
      <c r="H28" s="277" t="s">
        <v>453</v>
      </c>
      <c r="I28" s="277" t="s">
        <v>454</v>
      </c>
      <c r="J28" s="277" t="s">
        <v>327</v>
      </c>
      <c r="K28" s="277" t="s">
        <v>454</v>
      </c>
      <c r="L28" s="278">
        <v>421903421644</v>
      </c>
      <c r="M28" s="277" t="s">
        <v>455</v>
      </c>
      <c r="N28" s="277"/>
      <c r="O28" s="277"/>
      <c r="P28" s="277"/>
      <c r="Q28" s="205"/>
      <c r="R28" s="268"/>
    </row>
    <row r="29" spans="1:18" x14ac:dyDescent="0.2">
      <c r="A29" s="195">
        <v>42361885</v>
      </c>
      <c r="B29" s="277" t="s">
        <v>1778</v>
      </c>
      <c r="C29" s="277" t="s">
        <v>323</v>
      </c>
      <c r="D29" s="277" t="s">
        <v>1779</v>
      </c>
      <c r="E29" s="277" t="s">
        <v>330</v>
      </c>
      <c r="F29" s="277" t="s">
        <v>1780</v>
      </c>
      <c r="G29" s="277" t="s">
        <v>1781</v>
      </c>
      <c r="H29" s="277" t="s">
        <v>1782</v>
      </c>
      <c r="I29" s="277" t="s">
        <v>1783</v>
      </c>
      <c r="J29" s="277" t="s">
        <v>327</v>
      </c>
      <c r="K29" s="277" t="s">
        <v>1784</v>
      </c>
      <c r="L29" s="278">
        <v>421903204367</v>
      </c>
      <c r="M29" s="277" t="s">
        <v>1785</v>
      </c>
      <c r="N29" s="277"/>
      <c r="O29" s="277"/>
      <c r="P29" s="277"/>
      <c r="Q29" s="205"/>
      <c r="R29" s="268">
        <f t="shared" si="0"/>
        <v>42361885</v>
      </c>
    </row>
    <row r="30" spans="1:18" x14ac:dyDescent="0.2">
      <c r="A30" s="190" t="s">
        <v>456</v>
      </c>
      <c r="B30" s="191" t="s">
        <v>457</v>
      </c>
      <c r="C30" s="192" t="s">
        <v>323</v>
      </c>
      <c r="D30" s="191" t="s">
        <v>458</v>
      </c>
      <c r="E30" s="191" t="s">
        <v>330</v>
      </c>
      <c r="F30" s="191" t="s">
        <v>459</v>
      </c>
      <c r="G30" s="257" t="s">
        <v>460</v>
      </c>
      <c r="H30" s="257" t="s">
        <v>461</v>
      </c>
      <c r="I30" s="267" t="s">
        <v>1445</v>
      </c>
      <c r="J30" s="191" t="s">
        <v>1473</v>
      </c>
      <c r="K30" s="267" t="s">
        <v>1446</v>
      </c>
      <c r="L30" s="193">
        <v>421911865045</v>
      </c>
      <c r="M30" s="191" t="s">
        <v>462</v>
      </c>
      <c r="N30" s="191"/>
      <c r="O30" s="191"/>
      <c r="P30" s="191"/>
      <c r="Q30" s="205"/>
      <c r="R30" s="268" t="str">
        <f t="shared" si="0"/>
        <v>50284363</v>
      </c>
    </row>
    <row r="31" spans="1:18" x14ac:dyDescent="0.2">
      <c r="A31" s="195" t="s">
        <v>463</v>
      </c>
      <c r="B31" s="277" t="s">
        <v>464</v>
      </c>
      <c r="C31" s="277" t="s">
        <v>323</v>
      </c>
      <c r="D31" s="277" t="s">
        <v>374</v>
      </c>
      <c r="E31" s="277" t="s">
        <v>330</v>
      </c>
      <c r="F31" s="277" t="s">
        <v>425</v>
      </c>
      <c r="G31" s="277" t="s">
        <v>465</v>
      </c>
      <c r="H31" s="277" t="s">
        <v>466</v>
      </c>
      <c r="I31" s="277" t="s">
        <v>1249</v>
      </c>
      <c r="J31" s="277" t="s">
        <v>731</v>
      </c>
      <c r="K31" s="277" t="s">
        <v>467</v>
      </c>
      <c r="L31" s="278">
        <v>421915177492</v>
      </c>
      <c r="M31" s="277" t="s">
        <v>468</v>
      </c>
      <c r="N31" s="277"/>
      <c r="O31" s="277"/>
      <c r="P31" s="277"/>
      <c r="Q31" s="205"/>
      <c r="R31" s="268" t="str">
        <f t="shared" si="0"/>
        <v>00688321</v>
      </c>
    </row>
    <row r="32" spans="1:18" x14ac:dyDescent="0.2">
      <c r="A32" s="190" t="s">
        <v>1786</v>
      </c>
      <c r="B32" s="191" t="s">
        <v>1787</v>
      </c>
      <c r="C32" s="192" t="s">
        <v>323</v>
      </c>
      <c r="D32" s="192" t="s">
        <v>374</v>
      </c>
      <c r="E32" s="192" t="s">
        <v>330</v>
      </c>
      <c r="F32" s="192" t="s">
        <v>425</v>
      </c>
      <c r="G32" s="257" t="s">
        <v>1788</v>
      </c>
      <c r="H32" s="191" t="s">
        <v>1789</v>
      </c>
      <c r="I32" s="192" t="s">
        <v>1790</v>
      </c>
      <c r="J32" s="192" t="s">
        <v>327</v>
      </c>
      <c r="K32" s="192" t="s">
        <v>1790</v>
      </c>
      <c r="L32" s="193">
        <v>421908145184</v>
      </c>
      <c r="M32" s="192" t="s">
        <v>1791</v>
      </c>
      <c r="N32" s="192"/>
      <c r="O32" s="192"/>
      <c r="P32" s="192"/>
      <c r="Q32" s="205"/>
      <c r="R32" s="268" t="str">
        <f t="shared" si="0"/>
        <v>00603091</v>
      </c>
    </row>
    <row r="33" spans="1:18" x14ac:dyDescent="0.2">
      <c r="A33" s="195" t="s">
        <v>469</v>
      </c>
      <c r="B33" s="277" t="s">
        <v>470</v>
      </c>
      <c r="C33" s="277" t="s">
        <v>323</v>
      </c>
      <c r="D33" s="277" t="s">
        <v>471</v>
      </c>
      <c r="E33" s="277" t="s">
        <v>328</v>
      </c>
      <c r="F33" s="277" t="s">
        <v>329</v>
      </c>
      <c r="G33" s="277" t="s">
        <v>472</v>
      </c>
      <c r="H33" s="277" t="s">
        <v>1584</v>
      </c>
      <c r="I33" s="277" t="s">
        <v>473</v>
      </c>
      <c r="J33" s="277" t="s">
        <v>409</v>
      </c>
      <c r="K33" s="277" t="s">
        <v>473</v>
      </c>
      <c r="L33" s="278">
        <v>421905380634</v>
      </c>
      <c r="M33" s="277" t="s">
        <v>474</v>
      </c>
      <c r="N33" s="277"/>
      <c r="O33" s="277"/>
      <c r="P33" s="277"/>
      <c r="Q33" s="205"/>
      <c r="R33" s="268"/>
    </row>
    <row r="34" spans="1:18" x14ac:dyDescent="0.2">
      <c r="A34" s="195" t="s">
        <v>475</v>
      </c>
      <c r="B34" s="277" t="s">
        <v>476</v>
      </c>
      <c r="C34" s="277" t="s">
        <v>323</v>
      </c>
      <c r="D34" s="277" t="s">
        <v>374</v>
      </c>
      <c r="E34" s="277" t="s">
        <v>330</v>
      </c>
      <c r="F34" s="277" t="s">
        <v>425</v>
      </c>
      <c r="G34" s="277" t="s">
        <v>477</v>
      </c>
      <c r="H34" s="277" t="s">
        <v>478</v>
      </c>
      <c r="I34" s="277" t="s">
        <v>479</v>
      </c>
      <c r="J34" s="277" t="s">
        <v>325</v>
      </c>
      <c r="K34" s="277" t="s">
        <v>480</v>
      </c>
      <c r="L34" s="278">
        <v>421907100191</v>
      </c>
      <c r="M34" s="277" t="s">
        <v>481</v>
      </c>
      <c r="N34" s="277"/>
      <c r="O34" s="277"/>
      <c r="P34" s="277"/>
      <c r="Q34" s="205"/>
      <c r="R34" s="268" t="str">
        <f t="shared" si="0"/>
        <v>31787801</v>
      </c>
    </row>
    <row r="35" spans="1:18" x14ac:dyDescent="0.2">
      <c r="A35" s="195" t="s">
        <v>482</v>
      </c>
      <c r="B35" s="277" t="s">
        <v>483</v>
      </c>
      <c r="C35" s="277" t="s">
        <v>323</v>
      </c>
      <c r="D35" s="277" t="s">
        <v>374</v>
      </c>
      <c r="E35" s="277" t="s">
        <v>330</v>
      </c>
      <c r="F35" s="277" t="s">
        <v>425</v>
      </c>
      <c r="G35" s="277" t="s">
        <v>484</v>
      </c>
      <c r="H35" s="277" t="s">
        <v>1585</v>
      </c>
      <c r="I35" s="277" t="s">
        <v>1586</v>
      </c>
      <c r="J35" s="277" t="s">
        <v>1587</v>
      </c>
      <c r="K35" s="277" t="s">
        <v>485</v>
      </c>
      <c r="L35" s="278">
        <v>421905659739</v>
      </c>
      <c r="M35" s="277" t="s">
        <v>486</v>
      </c>
      <c r="N35" s="277"/>
      <c r="O35" s="277"/>
      <c r="P35" s="277"/>
      <c r="Q35" s="205"/>
      <c r="R35" s="268" t="str">
        <f t="shared" si="0"/>
        <v>50434101</v>
      </c>
    </row>
    <row r="36" spans="1:18" x14ac:dyDescent="0.2">
      <c r="A36" s="195" t="s">
        <v>487</v>
      </c>
      <c r="B36" s="277" t="s">
        <v>488</v>
      </c>
      <c r="C36" s="277" t="s">
        <v>323</v>
      </c>
      <c r="D36" s="277" t="s">
        <v>489</v>
      </c>
      <c r="E36" s="277" t="s">
        <v>330</v>
      </c>
      <c r="F36" s="277" t="s">
        <v>490</v>
      </c>
      <c r="G36" s="277" t="s">
        <v>491</v>
      </c>
      <c r="H36" s="277" t="s">
        <v>492</v>
      </c>
      <c r="I36" s="277" t="s">
        <v>493</v>
      </c>
      <c r="J36" s="277" t="s">
        <v>327</v>
      </c>
      <c r="K36" s="277" t="s">
        <v>493</v>
      </c>
      <c r="L36" s="278">
        <v>421905620961</v>
      </c>
      <c r="M36" s="277" t="s">
        <v>494</v>
      </c>
      <c r="N36" s="277"/>
      <c r="O36" s="277"/>
      <c r="P36" s="277"/>
      <c r="Q36" s="205"/>
      <c r="R36" s="268" t="str">
        <f t="shared" si="0"/>
        <v>30853427</v>
      </c>
    </row>
    <row r="37" spans="1:18" x14ac:dyDescent="0.2">
      <c r="A37" s="190" t="s">
        <v>1792</v>
      </c>
      <c r="B37" s="191" t="s">
        <v>1793</v>
      </c>
      <c r="C37" s="192" t="s">
        <v>323</v>
      </c>
      <c r="D37" s="192" t="s">
        <v>1794</v>
      </c>
      <c r="E37" s="192" t="s">
        <v>1795</v>
      </c>
      <c r="F37" s="192" t="s">
        <v>1796</v>
      </c>
      <c r="G37" s="257" t="s">
        <v>1797</v>
      </c>
      <c r="H37" s="191" t="s">
        <v>1798</v>
      </c>
      <c r="I37" s="192" t="s">
        <v>1799</v>
      </c>
      <c r="J37" s="192" t="s">
        <v>325</v>
      </c>
      <c r="K37" s="192" t="s">
        <v>1799</v>
      </c>
      <c r="L37" s="193">
        <v>421908737634</v>
      </c>
      <c r="M37" s="192" t="s">
        <v>1800</v>
      </c>
      <c r="N37" s="192"/>
      <c r="O37" s="192"/>
      <c r="P37" s="192"/>
      <c r="Q37" s="205"/>
      <c r="R37" s="268" t="str">
        <f t="shared" si="0"/>
        <v>36075809</v>
      </c>
    </row>
    <row r="38" spans="1:18" x14ac:dyDescent="0.2">
      <c r="A38" s="195" t="s">
        <v>495</v>
      </c>
      <c r="B38" s="277" t="s">
        <v>496</v>
      </c>
      <c r="C38" s="277" t="s">
        <v>323</v>
      </c>
      <c r="D38" s="277" t="s">
        <v>497</v>
      </c>
      <c r="E38" s="277" t="s">
        <v>498</v>
      </c>
      <c r="F38" s="277" t="s">
        <v>499</v>
      </c>
      <c r="G38" s="277" t="s">
        <v>500</v>
      </c>
      <c r="H38" s="277" t="s">
        <v>501</v>
      </c>
      <c r="I38" s="277" t="s">
        <v>502</v>
      </c>
      <c r="J38" s="277" t="s">
        <v>327</v>
      </c>
      <c r="K38" s="277" t="s">
        <v>503</v>
      </c>
      <c r="L38" s="278">
        <v>421905601243</v>
      </c>
      <c r="M38" s="277" t="s">
        <v>504</v>
      </c>
      <c r="N38" s="277"/>
      <c r="O38" s="277"/>
      <c r="P38" s="277"/>
      <c r="Q38" s="205"/>
      <c r="R38" s="268" t="str">
        <f t="shared" si="0"/>
        <v>30813883</v>
      </c>
    </row>
    <row r="39" spans="1:18" x14ac:dyDescent="0.2">
      <c r="A39" s="190" t="s">
        <v>505</v>
      </c>
      <c r="B39" s="191" t="s">
        <v>1588</v>
      </c>
      <c r="C39" s="192" t="s">
        <v>323</v>
      </c>
      <c r="D39" s="191" t="s">
        <v>506</v>
      </c>
      <c r="E39" s="191" t="s">
        <v>330</v>
      </c>
      <c r="F39" s="191" t="s">
        <v>326</v>
      </c>
      <c r="G39" s="257" t="s">
        <v>507</v>
      </c>
      <c r="H39" s="257" t="s">
        <v>508</v>
      </c>
      <c r="I39" s="267" t="s">
        <v>509</v>
      </c>
      <c r="J39" s="191" t="s">
        <v>327</v>
      </c>
      <c r="K39" s="267" t="s">
        <v>509</v>
      </c>
      <c r="L39" s="193">
        <v>421903584555</v>
      </c>
      <c r="M39" s="191" t="s">
        <v>510</v>
      </c>
      <c r="N39" s="191"/>
      <c r="O39" s="191"/>
      <c r="P39" s="191"/>
      <c r="Q39" s="205"/>
      <c r="R39" s="268" t="str">
        <f t="shared" si="0"/>
        <v>34057587</v>
      </c>
    </row>
    <row r="40" spans="1:18" x14ac:dyDescent="0.2">
      <c r="A40" s="190">
        <v>30806887</v>
      </c>
      <c r="B40" s="191" t="s">
        <v>1801</v>
      </c>
      <c r="C40" s="192" t="s">
        <v>323</v>
      </c>
      <c r="D40" s="192" t="s">
        <v>1802</v>
      </c>
      <c r="E40" s="192" t="s">
        <v>1582</v>
      </c>
      <c r="F40" s="192" t="s">
        <v>375</v>
      </c>
      <c r="G40" s="257" t="s">
        <v>1803</v>
      </c>
      <c r="H40" s="191" t="s">
        <v>1804</v>
      </c>
      <c r="I40" s="192" t="s">
        <v>1805</v>
      </c>
      <c r="J40" s="192" t="s">
        <v>327</v>
      </c>
      <c r="K40" s="192" t="s">
        <v>1805</v>
      </c>
      <c r="L40" s="193">
        <v>421917800004</v>
      </c>
      <c r="M40" s="192" t="s">
        <v>1806</v>
      </c>
      <c r="N40" s="192"/>
      <c r="O40" s="192"/>
      <c r="P40" s="192"/>
      <c r="Q40" s="205"/>
      <c r="R40" s="268">
        <f t="shared" si="0"/>
        <v>30806887</v>
      </c>
    </row>
    <row r="41" spans="1:18" x14ac:dyDescent="0.2">
      <c r="A41" s="195" t="s">
        <v>511</v>
      </c>
      <c r="B41" s="277" t="s">
        <v>512</v>
      </c>
      <c r="C41" s="277" t="s">
        <v>323</v>
      </c>
      <c r="D41" s="277" t="s">
        <v>513</v>
      </c>
      <c r="E41" s="277" t="s">
        <v>330</v>
      </c>
      <c r="F41" s="277" t="s">
        <v>332</v>
      </c>
      <c r="G41" s="277" t="s">
        <v>514</v>
      </c>
      <c r="H41" s="277" t="s">
        <v>515</v>
      </c>
      <c r="I41" s="277" t="s">
        <v>516</v>
      </c>
      <c r="J41" s="277" t="s">
        <v>327</v>
      </c>
      <c r="K41" s="277" t="s">
        <v>516</v>
      </c>
      <c r="L41" s="278">
        <v>421905297832</v>
      </c>
      <c r="M41" s="277" t="s">
        <v>517</v>
      </c>
      <c r="N41" s="277"/>
      <c r="O41" s="277"/>
      <c r="P41" s="277"/>
      <c r="Q41" s="205"/>
      <c r="R41" s="268" t="str">
        <f t="shared" si="0"/>
        <v>36068764</v>
      </c>
    </row>
    <row r="42" spans="1:18" x14ac:dyDescent="0.2">
      <c r="A42" s="195" t="s">
        <v>518</v>
      </c>
      <c r="B42" s="277" t="s">
        <v>519</v>
      </c>
      <c r="C42" s="277" t="s">
        <v>323</v>
      </c>
      <c r="D42" s="277" t="s">
        <v>520</v>
      </c>
      <c r="E42" s="277" t="s">
        <v>330</v>
      </c>
      <c r="F42" s="277" t="s">
        <v>521</v>
      </c>
      <c r="G42" s="277" t="s">
        <v>1250</v>
      </c>
      <c r="H42" s="277" t="s">
        <v>1251</v>
      </c>
      <c r="I42" s="277" t="s">
        <v>522</v>
      </c>
      <c r="J42" s="277" t="s">
        <v>327</v>
      </c>
      <c r="K42" s="277" t="s">
        <v>1474</v>
      </c>
      <c r="L42" s="278">
        <v>421905936379</v>
      </c>
      <c r="M42" s="277" t="s">
        <v>523</v>
      </c>
      <c r="N42" s="277"/>
      <c r="O42" s="277"/>
      <c r="P42" s="277"/>
      <c r="Q42" s="205"/>
      <c r="R42" s="268" t="str">
        <f t="shared" si="0"/>
        <v>30851459</v>
      </c>
    </row>
    <row r="43" spans="1:18" ht="12.75" x14ac:dyDescent="0.2">
      <c r="A43" s="190" t="s">
        <v>524</v>
      </c>
      <c r="B43" s="191" t="s">
        <v>525</v>
      </c>
      <c r="C43" s="192" t="s">
        <v>323</v>
      </c>
      <c r="D43" s="191" t="s">
        <v>526</v>
      </c>
      <c r="E43" s="191" t="s">
        <v>527</v>
      </c>
      <c r="F43" s="191" t="s">
        <v>528</v>
      </c>
      <c r="G43" s="257" t="s">
        <v>529</v>
      </c>
      <c r="H43" s="303" t="s">
        <v>530</v>
      </c>
      <c r="I43" s="267" t="s">
        <v>531</v>
      </c>
      <c r="J43" s="191" t="s">
        <v>338</v>
      </c>
      <c r="K43" s="267" t="s">
        <v>531</v>
      </c>
      <c r="L43" s="193">
        <v>421915156717</v>
      </c>
      <c r="M43" s="191" t="s">
        <v>532</v>
      </c>
      <c r="N43" s="191"/>
      <c r="O43" s="191"/>
      <c r="P43" s="191"/>
      <c r="Q43" s="205"/>
      <c r="R43" s="268" t="str">
        <f t="shared" si="0"/>
        <v>37998919</v>
      </c>
    </row>
    <row r="44" spans="1:18" x14ac:dyDescent="0.2">
      <c r="A44" s="190" t="s">
        <v>533</v>
      </c>
      <c r="B44" s="191" t="s">
        <v>534</v>
      </c>
      <c r="C44" s="192" t="s">
        <v>323</v>
      </c>
      <c r="D44" s="191" t="s">
        <v>374</v>
      </c>
      <c r="E44" s="191" t="s">
        <v>330</v>
      </c>
      <c r="F44" s="191" t="s">
        <v>425</v>
      </c>
      <c r="G44" s="257" t="s">
        <v>535</v>
      </c>
      <c r="H44" s="257" t="s">
        <v>536</v>
      </c>
      <c r="I44" s="267" t="s">
        <v>1589</v>
      </c>
      <c r="J44" s="191" t="s">
        <v>327</v>
      </c>
      <c r="K44" s="267" t="s">
        <v>430</v>
      </c>
      <c r="L44" s="193">
        <v>421905294239</v>
      </c>
      <c r="M44" s="191" t="s">
        <v>537</v>
      </c>
      <c r="N44" s="191"/>
      <c r="O44" s="191"/>
      <c r="P44" s="191"/>
      <c r="Q44" s="205"/>
      <c r="R44" s="268" t="str">
        <f t="shared" si="0"/>
        <v>17316723</v>
      </c>
    </row>
    <row r="45" spans="1:18" x14ac:dyDescent="0.2">
      <c r="A45" s="190" t="s">
        <v>538</v>
      </c>
      <c r="B45" s="191" t="s">
        <v>539</v>
      </c>
      <c r="C45" s="192" t="s">
        <v>323</v>
      </c>
      <c r="D45" s="191" t="s">
        <v>374</v>
      </c>
      <c r="E45" s="191" t="s">
        <v>330</v>
      </c>
      <c r="F45" s="191" t="s">
        <v>425</v>
      </c>
      <c r="G45" s="257" t="s">
        <v>540</v>
      </c>
      <c r="H45" s="257" t="s">
        <v>541</v>
      </c>
      <c r="I45" s="267" t="s">
        <v>542</v>
      </c>
      <c r="J45" s="191" t="s">
        <v>543</v>
      </c>
      <c r="K45" s="267" t="s">
        <v>542</v>
      </c>
      <c r="L45" s="193">
        <v>421908447934</v>
      </c>
      <c r="M45" s="191" t="s">
        <v>544</v>
      </c>
      <c r="N45" s="191"/>
      <c r="O45" s="191"/>
      <c r="P45" s="191"/>
      <c r="Q45" s="205"/>
      <c r="R45" s="268" t="str">
        <f t="shared" si="0"/>
        <v>30807018</v>
      </c>
    </row>
    <row r="46" spans="1:18" ht="12.75" x14ac:dyDescent="0.2">
      <c r="A46" s="190" t="s">
        <v>545</v>
      </c>
      <c r="B46" s="191" t="s">
        <v>546</v>
      </c>
      <c r="C46" s="192" t="s">
        <v>323</v>
      </c>
      <c r="D46" s="191" t="s">
        <v>374</v>
      </c>
      <c r="E46" s="191" t="s">
        <v>330</v>
      </c>
      <c r="F46" s="191" t="s">
        <v>425</v>
      </c>
      <c r="G46" s="303" t="s">
        <v>547</v>
      </c>
      <c r="H46" s="257" t="s">
        <v>548</v>
      </c>
      <c r="I46" s="267" t="s">
        <v>1590</v>
      </c>
      <c r="J46" s="191" t="s">
        <v>327</v>
      </c>
      <c r="K46" s="267" t="s">
        <v>549</v>
      </c>
      <c r="L46" s="193">
        <v>421918234840</v>
      </c>
      <c r="M46" s="191" t="s">
        <v>550</v>
      </c>
      <c r="N46" s="191"/>
      <c r="O46" s="191"/>
      <c r="P46" s="191"/>
      <c r="Q46" s="205"/>
      <c r="R46" s="268"/>
    </row>
    <row r="47" spans="1:18" x14ac:dyDescent="0.2">
      <c r="A47" s="195" t="s">
        <v>551</v>
      </c>
      <c r="B47" s="277" t="s">
        <v>552</v>
      </c>
      <c r="C47" s="277" t="s">
        <v>323</v>
      </c>
      <c r="D47" s="277" t="s">
        <v>553</v>
      </c>
      <c r="E47" s="277" t="s">
        <v>330</v>
      </c>
      <c r="F47" s="277" t="s">
        <v>425</v>
      </c>
      <c r="G47" s="277" t="s">
        <v>554</v>
      </c>
      <c r="H47" s="277" t="s">
        <v>555</v>
      </c>
      <c r="I47" s="277" t="s">
        <v>556</v>
      </c>
      <c r="J47" s="277" t="s">
        <v>327</v>
      </c>
      <c r="K47" s="277" t="s">
        <v>557</v>
      </c>
      <c r="L47" s="278">
        <v>421911427222</v>
      </c>
      <c r="M47" s="277" t="s">
        <v>558</v>
      </c>
      <c r="N47" s="277"/>
      <c r="O47" s="277"/>
      <c r="P47" s="277"/>
      <c r="Q47" s="205"/>
      <c r="R47" s="268" t="str">
        <f t="shared" si="0"/>
        <v>00688819</v>
      </c>
    </row>
    <row r="48" spans="1:18" x14ac:dyDescent="0.2">
      <c r="A48" s="195" t="s">
        <v>559</v>
      </c>
      <c r="B48" s="277" t="s">
        <v>560</v>
      </c>
      <c r="C48" s="277" t="s">
        <v>323</v>
      </c>
      <c r="D48" s="277" t="s">
        <v>374</v>
      </c>
      <c r="E48" s="277" t="s">
        <v>330</v>
      </c>
      <c r="F48" s="277" t="s">
        <v>425</v>
      </c>
      <c r="G48" s="277" t="s">
        <v>561</v>
      </c>
      <c r="H48" s="277" t="s">
        <v>562</v>
      </c>
      <c r="I48" s="277" t="s">
        <v>563</v>
      </c>
      <c r="J48" s="277" t="s">
        <v>564</v>
      </c>
      <c r="K48" s="277" t="s">
        <v>565</v>
      </c>
      <c r="L48" s="278">
        <v>421905278836</v>
      </c>
      <c r="M48" s="277" t="s">
        <v>566</v>
      </c>
      <c r="N48" s="277"/>
      <c r="O48" s="277"/>
      <c r="P48" s="277"/>
      <c r="Q48" s="205"/>
      <c r="R48" s="268" t="str">
        <f t="shared" si="0"/>
        <v>36063835</v>
      </c>
    </row>
    <row r="49" spans="1:18" x14ac:dyDescent="0.2">
      <c r="A49" s="195" t="s">
        <v>567</v>
      </c>
      <c r="B49" s="277" t="s">
        <v>568</v>
      </c>
      <c r="C49" s="277" t="s">
        <v>323</v>
      </c>
      <c r="D49" s="277" t="s">
        <v>374</v>
      </c>
      <c r="E49" s="277" t="s">
        <v>330</v>
      </c>
      <c r="F49" s="277" t="s">
        <v>425</v>
      </c>
      <c r="G49" s="277" t="s">
        <v>1475</v>
      </c>
      <c r="H49" s="277" t="s">
        <v>1476</v>
      </c>
      <c r="I49" s="277" t="s">
        <v>1477</v>
      </c>
      <c r="J49" s="277" t="s">
        <v>325</v>
      </c>
      <c r="K49" s="277" t="s">
        <v>1477</v>
      </c>
      <c r="L49" s="278">
        <v>421910161266</v>
      </c>
      <c r="M49" s="277" t="s">
        <v>569</v>
      </c>
      <c r="N49" s="277"/>
      <c r="O49" s="277"/>
      <c r="P49" s="277"/>
      <c r="Q49" s="205"/>
      <c r="R49" s="268" t="str">
        <f t="shared" si="0"/>
        <v>31753825</v>
      </c>
    </row>
    <row r="50" spans="1:18" x14ac:dyDescent="0.2">
      <c r="A50" s="195" t="s">
        <v>570</v>
      </c>
      <c r="B50" s="277" t="s">
        <v>571</v>
      </c>
      <c r="C50" s="277" t="s">
        <v>323</v>
      </c>
      <c r="D50" s="277" t="s">
        <v>572</v>
      </c>
      <c r="E50" s="277" t="s">
        <v>1472</v>
      </c>
      <c r="F50" s="277" t="s">
        <v>333</v>
      </c>
      <c r="G50" s="277" t="s">
        <v>573</v>
      </c>
      <c r="H50" s="277" t="s">
        <v>574</v>
      </c>
      <c r="I50" s="277" t="s">
        <v>575</v>
      </c>
      <c r="J50" s="277" t="s">
        <v>327</v>
      </c>
      <c r="K50" s="277" t="s">
        <v>575</v>
      </c>
      <c r="L50" s="278">
        <v>421903712927</v>
      </c>
      <c r="M50" s="277" t="s">
        <v>576</v>
      </c>
      <c r="N50" s="277"/>
      <c r="O50" s="277"/>
      <c r="P50" s="277"/>
      <c r="Q50" s="205"/>
      <c r="R50" s="268" t="str">
        <f t="shared" si="0"/>
        <v>36128147</v>
      </c>
    </row>
    <row r="51" spans="1:18" ht="12.75" x14ac:dyDescent="0.2">
      <c r="A51" s="195" t="s">
        <v>577</v>
      </c>
      <c r="B51" s="277" t="s">
        <v>578</v>
      </c>
      <c r="C51" s="277" t="s">
        <v>323</v>
      </c>
      <c r="D51" s="277" t="s">
        <v>1447</v>
      </c>
      <c r="E51" s="277" t="s">
        <v>1448</v>
      </c>
      <c r="F51" s="277" t="s">
        <v>1449</v>
      </c>
      <c r="G51" s="304" t="s">
        <v>579</v>
      </c>
      <c r="H51" s="277" t="s">
        <v>580</v>
      </c>
      <c r="I51" s="277" t="s">
        <v>1450</v>
      </c>
      <c r="J51" s="277" t="s">
        <v>327</v>
      </c>
      <c r="K51" s="277" t="s">
        <v>1450</v>
      </c>
      <c r="L51" s="278">
        <v>421915713543</v>
      </c>
      <c r="M51" s="277" t="s">
        <v>581</v>
      </c>
      <c r="N51" s="277"/>
      <c r="O51" s="277"/>
      <c r="P51" s="277"/>
      <c r="Q51" s="205"/>
      <c r="R51" s="268" t="str">
        <f t="shared" si="0"/>
        <v>31770908</v>
      </c>
    </row>
    <row r="52" spans="1:18" x14ac:dyDescent="0.2">
      <c r="A52" s="195" t="s">
        <v>582</v>
      </c>
      <c r="B52" s="277" t="s">
        <v>583</v>
      </c>
      <c r="C52" s="277" t="s">
        <v>323</v>
      </c>
      <c r="D52" s="277" t="s">
        <v>1591</v>
      </c>
      <c r="E52" s="277" t="s">
        <v>330</v>
      </c>
      <c r="F52" s="277" t="s">
        <v>341</v>
      </c>
      <c r="G52" s="277" t="s">
        <v>584</v>
      </c>
      <c r="H52" s="277" t="s">
        <v>585</v>
      </c>
      <c r="I52" s="277" t="s">
        <v>586</v>
      </c>
      <c r="J52" s="277" t="s">
        <v>325</v>
      </c>
      <c r="K52" s="277" t="s">
        <v>587</v>
      </c>
      <c r="L52" s="278">
        <v>421918824449</v>
      </c>
      <c r="M52" s="277" t="s">
        <v>588</v>
      </c>
      <c r="N52" s="277"/>
      <c r="O52" s="277"/>
      <c r="P52" s="277"/>
      <c r="Q52" s="205"/>
      <c r="R52" s="268" t="str">
        <f t="shared" si="0"/>
        <v>37841866</v>
      </c>
    </row>
    <row r="53" spans="1:18" x14ac:dyDescent="0.2">
      <c r="A53" s="195" t="s">
        <v>589</v>
      </c>
      <c r="B53" s="277" t="s">
        <v>590</v>
      </c>
      <c r="C53" s="277" t="s">
        <v>323</v>
      </c>
      <c r="D53" s="277" t="s">
        <v>591</v>
      </c>
      <c r="E53" s="277" t="s">
        <v>330</v>
      </c>
      <c r="F53" s="277" t="s">
        <v>341</v>
      </c>
      <c r="G53" s="277" t="s">
        <v>592</v>
      </c>
      <c r="H53" s="277" t="s">
        <v>593</v>
      </c>
      <c r="I53" s="277" t="s">
        <v>594</v>
      </c>
      <c r="J53" s="277" t="s">
        <v>327</v>
      </c>
      <c r="K53" s="277" t="s">
        <v>595</v>
      </c>
      <c r="L53" s="278">
        <v>421907984638</v>
      </c>
      <c r="M53" s="277" t="s">
        <v>596</v>
      </c>
      <c r="N53" s="277"/>
      <c r="O53" s="277"/>
      <c r="P53" s="277"/>
      <c r="Q53" s="205"/>
      <c r="R53" s="268" t="str">
        <f t="shared" si="0"/>
        <v>00687308</v>
      </c>
    </row>
    <row r="54" spans="1:18" x14ac:dyDescent="0.2">
      <c r="A54" s="195" t="s">
        <v>597</v>
      </c>
      <c r="B54" s="277" t="s">
        <v>598</v>
      </c>
      <c r="C54" s="277" t="s">
        <v>323</v>
      </c>
      <c r="D54" s="277" t="s">
        <v>374</v>
      </c>
      <c r="E54" s="277" t="s">
        <v>330</v>
      </c>
      <c r="F54" s="277" t="s">
        <v>425</v>
      </c>
      <c r="G54" s="277" t="s">
        <v>599</v>
      </c>
      <c r="H54" s="277" t="s">
        <v>600</v>
      </c>
      <c r="I54" s="277" t="s">
        <v>601</v>
      </c>
      <c r="J54" s="277" t="s">
        <v>325</v>
      </c>
      <c r="K54" s="277" t="s">
        <v>601</v>
      </c>
      <c r="L54" s="278">
        <v>421911597705</v>
      </c>
      <c r="M54" s="277" t="s">
        <v>602</v>
      </c>
      <c r="N54" s="277"/>
      <c r="O54" s="277"/>
      <c r="P54" s="277"/>
      <c r="Q54" s="205"/>
      <c r="R54" s="268" t="str">
        <f t="shared" si="0"/>
        <v>00586455</v>
      </c>
    </row>
    <row r="55" spans="1:18" x14ac:dyDescent="0.2">
      <c r="A55" s="190">
        <v>31771688</v>
      </c>
      <c r="B55" s="191" t="s">
        <v>1807</v>
      </c>
      <c r="C55" s="192" t="s">
        <v>323</v>
      </c>
      <c r="D55" s="192" t="s">
        <v>1808</v>
      </c>
      <c r="E55" s="191" t="s">
        <v>1809</v>
      </c>
      <c r="F55" s="192" t="s">
        <v>1810</v>
      </c>
      <c r="G55" s="257" t="s">
        <v>1811</v>
      </c>
      <c r="H55" s="305" t="s">
        <v>1812</v>
      </c>
      <c r="I55" s="192" t="s">
        <v>1813</v>
      </c>
      <c r="J55" s="192" t="s">
        <v>327</v>
      </c>
      <c r="K55" s="192" t="s">
        <v>1814</v>
      </c>
      <c r="L55" s="307">
        <v>421905762340</v>
      </c>
      <c r="M55" s="192" t="s">
        <v>1815</v>
      </c>
      <c r="N55" s="191"/>
      <c r="O55" s="192"/>
      <c r="P55" s="191"/>
      <c r="Q55" s="205"/>
      <c r="R55" s="268">
        <f t="shared" si="0"/>
        <v>31771688</v>
      </c>
    </row>
    <row r="56" spans="1:18" x14ac:dyDescent="0.2">
      <c r="A56" s="195" t="s">
        <v>603</v>
      </c>
      <c r="B56" s="277" t="s">
        <v>604</v>
      </c>
      <c r="C56" s="277" t="s">
        <v>323</v>
      </c>
      <c r="D56" s="277" t="s">
        <v>605</v>
      </c>
      <c r="E56" s="277" t="s">
        <v>330</v>
      </c>
      <c r="F56" s="277" t="s">
        <v>337</v>
      </c>
      <c r="G56" s="277" t="s">
        <v>606</v>
      </c>
      <c r="H56" s="277" t="s">
        <v>607</v>
      </c>
      <c r="I56" s="277" t="s">
        <v>608</v>
      </c>
      <c r="J56" s="277" t="s">
        <v>325</v>
      </c>
      <c r="K56" s="277" t="s">
        <v>609</v>
      </c>
      <c r="L56" s="278">
        <v>421905504040</v>
      </c>
      <c r="M56" s="277" t="s">
        <v>610</v>
      </c>
      <c r="N56" s="277"/>
      <c r="O56" s="277"/>
      <c r="P56" s="277"/>
      <c r="Q56" s="205"/>
      <c r="R56" s="268" t="str">
        <f t="shared" si="0"/>
        <v>31805540</v>
      </c>
    </row>
    <row r="57" spans="1:18" x14ac:dyDescent="0.2">
      <c r="A57" s="195" t="s">
        <v>611</v>
      </c>
      <c r="B57" s="277" t="s">
        <v>612</v>
      </c>
      <c r="C57" s="277" t="s">
        <v>323</v>
      </c>
      <c r="D57" s="277" t="s">
        <v>374</v>
      </c>
      <c r="E57" s="277" t="s">
        <v>330</v>
      </c>
      <c r="F57" s="277" t="s">
        <v>425</v>
      </c>
      <c r="G57" s="277" t="s">
        <v>613</v>
      </c>
      <c r="H57" s="277" t="s">
        <v>614</v>
      </c>
      <c r="I57" s="277" t="s">
        <v>615</v>
      </c>
      <c r="J57" s="277" t="s">
        <v>325</v>
      </c>
      <c r="K57" s="277" t="s">
        <v>615</v>
      </c>
      <c r="L57" s="278">
        <v>421903202270</v>
      </c>
      <c r="M57" s="277" t="s">
        <v>616</v>
      </c>
      <c r="N57" s="277"/>
      <c r="O57" s="277"/>
      <c r="P57" s="277"/>
      <c r="Q57" s="205"/>
      <c r="R57" s="268" t="str">
        <f t="shared" si="0"/>
        <v>30793009</v>
      </c>
    </row>
    <row r="58" spans="1:18" x14ac:dyDescent="0.2">
      <c r="A58" s="195" t="s">
        <v>617</v>
      </c>
      <c r="B58" s="277" t="s">
        <v>618</v>
      </c>
      <c r="C58" s="277" t="s">
        <v>323</v>
      </c>
      <c r="D58" s="277" t="s">
        <v>619</v>
      </c>
      <c r="E58" s="277" t="s">
        <v>331</v>
      </c>
      <c r="F58" s="277" t="s">
        <v>620</v>
      </c>
      <c r="G58" s="277" t="s">
        <v>621</v>
      </c>
      <c r="H58" s="277" t="s">
        <v>622</v>
      </c>
      <c r="I58" s="277" t="s">
        <v>623</v>
      </c>
      <c r="J58" s="277" t="s">
        <v>327</v>
      </c>
      <c r="K58" s="277" t="s">
        <v>624</v>
      </c>
      <c r="L58" s="278">
        <v>421911928826</v>
      </c>
      <c r="M58" s="277" t="s">
        <v>625</v>
      </c>
      <c r="N58" s="277"/>
      <c r="O58" s="277"/>
      <c r="P58" s="277"/>
      <c r="Q58" s="205"/>
      <c r="R58" s="268" t="str">
        <f t="shared" si="0"/>
        <v>00677604</v>
      </c>
    </row>
    <row r="59" spans="1:18" x14ac:dyDescent="0.2">
      <c r="A59" s="195" t="s">
        <v>626</v>
      </c>
      <c r="B59" s="277" t="s">
        <v>627</v>
      </c>
      <c r="C59" s="277" t="s">
        <v>323</v>
      </c>
      <c r="D59" s="277" t="s">
        <v>374</v>
      </c>
      <c r="E59" s="277" t="s">
        <v>1582</v>
      </c>
      <c r="F59" s="277" t="s">
        <v>425</v>
      </c>
      <c r="G59" s="277" t="s">
        <v>628</v>
      </c>
      <c r="H59" s="277" t="s">
        <v>629</v>
      </c>
      <c r="I59" s="277" t="s">
        <v>630</v>
      </c>
      <c r="J59" s="277" t="s">
        <v>327</v>
      </c>
      <c r="K59" s="277" t="s">
        <v>631</v>
      </c>
      <c r="L59" s="278" t="s">
        <v>632</v>
      </c>
      <c r="M59" s="277" t="s">
        <v>633</v>
      </c>
      <c r="N59" s="277"/>
      <c r="O59" s="277"/>
      <c r="P59" s="277"/>
      <c r="Q59" s="205"/>
      <c r="R59" s="268" t="str">
        <f t="shared" si="0"/>
        <v>30811082</v>
      </c>
    </row>
    <row r="60" spans="1:18" x14ac:dyDescent="0.2">
      <c r="A60" s="195" t="s">
        <v>1277</v>
      </c>
      <c r="B60" s="277" t="s">
        <v>1278</v>
      </c>
      <c r="C60" s="277" t="s">
        <v>323</v>
      </c>
      <c r="D60" s="277" t="s">
        <v>1279</v>
      </c>
      <c r="E60" s="277" t="s">
        <v>1580</v>
      </c>
      <c r="F60" s="277" t="s">
        <v>326</v>
      </c>
      <c r="G60" s="277" t="s">
        <v>1280</v>
      </c>
      <c r="H60" s="277" t="s">
        <v>1281</v>
      </c>
      <c r="I60" s="277" t="s">
        <v>1282</v>
      </c>
      <c r="J60" s="277" t="s">
        <v>325</v>
      </c>
      <c r="K60" s="277" t="s">
        <v>1283</v>
      </c>
      <c r="L60" s="278" t="s">
        <v>1284</v>
      </c>
      <c r="M60" s="277" t="s">
        <v>1285</v>
      </c>
      <c r="N60" s="277"/>
      <c r="O60" s="277"/>
      <c r="P60" s="277"/>
      <c r="Q60" s="205"/>
      <c r="R60" s="268" t="str">
        <f t="shared" si="0"/>
        <v>31745661</v>
      </c>
    </row>
    <row r="61" spans="1:18" x14ac:dyDescent="0.2">
      <c r="A61" s="195" t="s">
        <v>634</v>
      </c>
      <c r="B61" s="277" t="s">
        <v>635</v>
      </c>
      <c r="C61" s="277" t="s">
        <v>323</v>
      </c>
      <c r="D61" s="277" t="s">
        <v>1252</v>
      </c>
      <c r="E61" s="277" t="s">
        <v>1592</v>
      </c>
      <c r="F61" s="277" t="s">
        <v>785</v>
      </c>
      <c r="G61" s="277" t="s">
        <v>636</v>
      </c>
      <c r="H61" s="277" t="s">
        <v>637</v>
      </c>
      <c r="I61" s="277" t="s">
        <v>638</v>
      </c>
      <c r="J61" s="277" t="s">
        <v>325</v>
      </c>
      <c r="K61" s="277" t="s">
        <v>639</v>
      </c>
      <c r="L61" s="278">
        <v>421903601379</v>
      </c>
      <c r="M61" s="277" t="s">
        <v>640</v>
      </c>
      <c r="N61" s="277"/>
      <c r="O61" s="277"/>
      <c r="P61" s="277"/>
      <c r="Q61" s="205"/>
      <c r="R61" s="268"/>
    </row>
    <row r="62" spans="1:18" x14ac:dyDescent="0.2">
      <c r="A62" s="195" t="s">
        <v>641</v>
      </c>
      <c r="B62" s="277" t="s">
        <v>642</v>
      </c>
      <c r="C62" s="277" t="s">
        <v>323</v>
      </c>
      <c r="D62" s="277" t="s">
        <v>643</v>
      </c>
      <c r="E62" s="277" t="s">
        <v>330</v>
      </c>
      <c r="F62" s="277" t="s">
        <v>644</v>
      </c>
      <c r="G62" s="277" t="s">
        <v>645</v>
      </c>
      <c r="H62" s="277" t="s">
        <v>646</v>
      </c>
      <c r="I62" s="277" t="s">
        <v>647</v>
      </c>
      <c r="J62" s="277" t="s">
        <v>325</v>
      </c>
      <c r="K62" s="277" t="s">
        <v>648</v>
      </c>
      <c r="L62" s="278">
        <v>421903370792</v>
      </c>
      <c r="M62" s="277" t="s">
        <v>649</v>
      </c>
      <c r="N62" s="277"/>
      <c r="O62" s="277"/>
      <c r="P62" s="277"/>
      <c r="Q62" s="205"/>
      <c r="R62" s="268" t="str">
        <f t="shared" si="0"/>
        <v>30806836</v>
      </c>
    </row>
    <row r="63" spans="1:18" x14ac:dyDescent="0.2">
      <c r="A63" s="195" t="s">
        <v>650</v>
      </c>
      <c r="B63" s="277" t="s">
        <v>651</v>
      </c>
      <c r="C63" s="277" t="s">
        <v>323</v>
      </c>
      <c r="D63" s="277" t="s">
        <v>652</v>
      </c>
      <c r="E63" s="277" t="s">
        <v>330</v>
      </c>
      <c r="F63" s="277" t="s">
        <v>653</v>
      </c>
      <c r="G63" s="277" t="s">
        <v>654</v>
      </c>
      <c r="H63" s="277" t="s">
        <v>655</v>
      </c>
      <c r="I63" s="277" t="s">
        <v>656</v>
      </c>
      <c r="J63" s="277" t="s">
        <v>327</v>
      </c>
      <c r="K63" s="277" t="s">
        <v>657</v>
      </c>
      <c r="L63" s="278">
        <v>421905795511</v>
      </c>
      <c r="M63" s="277" t="s">
        <v>658</v>
      </c>
      <c r="N63" s="277"/>
      <c r="O63" s="277"/>
      <c r="P63" s="277"/>
      <c r="Q63" s="205"/>
      <c r="R63" s="268" t="str">
        <f t="shared" si="0"/>
        <v>00603341</v>
      </c>
    </row>
    <row r="64" spans="1:18" ht="12.75" x14ac:dyDescent="0.2">
      <c r="A64" s="195" t="s">
        <v>659</v>
      </c>
      <c r="B64" s="277" t="s">
        <v>660</v>
      </c>
      <c r="C64" s="277" t="s">
        <v>323</v>
      </c>
      <c r="D64" s="277" t="s">
        <v>661</v>
      </c>
      <c r="E64" s="277" t="s">
        <v>662</v>
      </c>
      <c r="F64" s="277" t="s">
        <v>663</v>
      </c>
      <c r="G64" s="304" t="s">
        <v>664</v>
      </c>
      <c r="H64" s="277" t="s">
        <v>665</v>
      </c>
      <c r="I64" s="277" t="s">
        <v>666</v>
      </c>
      <c r="J64" s="277" t="s">
        <v>327</v>
      </c>
      <c r="K64" s="277" t="s">
        <v>667</v>
      </c>
      <c r="L64" s="278">
        <v>421903363993</v>
      </c>
      <c r="M64" s="277" t="s">
        <v>668</v>
      </c>
      <c r="N64" s="277"/>
      <c r="O64" s="277"/>
      <c r="P64" s="277"/>
      <c r="Q64" s="205"/>
      <c r="R64" s="268" t="str">
        <f t="shared" si="0"/>
        <v>17310571</v>
      </c>
    </row>
    <row r="65" spans="1:18" ht="12.75" x14ac:dyDescent="0.2">
      <c r="A65" s="195" t="s">
        <v>669</v>
      </c>
      <c r="B65" s="277" t="s">
        <v>670</v>
      </c>
      <c r="C65" s="277" t="s">
        <v>323</v>
      </c>
      <c r="D65" s="277" t="s">
        <v>671</v>
      </c>
      <c r="E65" s="277" t="s">
        <v>330</v>
      </c>
      <c r="F65" s="277" t="s">
        <v>425</v>
      </c>
      <c r="G65" s="304" t="s">
        <v>672</v>
      </c>
      <c r="H65" s="277" t="s">
        <v>673</v>
      </c>
      <c r="I65" s="277" t="s">
        <v>674</v>
      </c>
      <c r="J65" s="277" t="s">
        <v>327</v>
      </c>
      <c r="K65" s="277" t="s">
        <v>675</v>
      </c>
      <c r="L65" s="278">
        <v>421903740961</v>
      </c>
      <c r="M65" s="277" t="s">
        <v>676</v>
      </c>
      <c r="N65" s="277"/>
      <c r="O65" s="277"/>
      <c r="P65" s="277"/>
      <c r="Q65" s="205"/>
      <c r="R65" s="268" t="str">
        <f t="shared" si="0"/>
        <v>30806437</v>
      </c>
    </row>
    <row r="66" spans="1:18" x14ac:dyDescent="0.2">
      <c r="A66" s="190" t="s">
        <v>677</v>
      </c>
      <c r="B66" s="191" t="s">
        <v>678</v>
      </c>
      <c r="C66" s="192" t="s">
        <v>323</v>
      </c>
      <c r="D66" s="191" t="s">
        <v>679</v>
      </c>
      <c r="E66" s="191" t="s">
        <v>330</v>
      </c>
      <c r="F66" s="191" t="s">
        <v>332</v>
      </c>
      <c r="G66" s="191" t="s">
        <v>680</v>
      </c>
      <c r="H66" s="191" t="s">
        <v>681</v>
      </c>
      <c r="I66" s="191" t="s">
        <v>682</v>
      </c>
      <c r="J66" s="191" t="s">
        <v>327</v>
      </c>
      <c r="K66" s="191" t="s">
        <v>683</v>
      </c>
      <c r="L66" s="193">
        <v>421903714918</v>
      </c>
      <c r="M66" s="191" t="s">
        <v>684</v>
      </c>
      <c r="N66" s="191"/>
      <c r="O66" s="191"/>
      <c r="P66" s="191"/>
      <c r="Q66" s="205"/>
      <c r="R66" s="268" t="str">
        <f t="shared" si="0"/>
        <v>30811384</v>
      </c>
    </row>
    <row r="67" spans="1:18" x14ac:dyDescent="0.2">
      <c r="A67" s="195" t="s">
        <v>685</v>
      </c>
      <c r="B67" s="277" t="s">
        <v>686</v>
      </c>
      <c r="C67" s="277" t="s">
        <v>323</v>
      </c>
      <c r="D67" s="277" t="s">
        <v>1479</v>
      </c>
      <c r="E67" s="277" t="s">
        <v>330</v>
      </c>
      <c r="F67" s="277" t="s">
        <v>687</v>
      </c>
      <c r="G67" s="277" t="s">
        <v>688</v>
      </c>
      <c r="H67" s="277" t="s">
        <v>689</v>
      </c>
      <c r="I67" s="277" t="s">
        <v>690</v>
      </c>
      <c r="J67" s="277" t="s">
        <v>325</v>
      </c>
      <c r="K67" s="277" t="s">
        <v>690</v>
      </c>
      <c r="L67" s="278">
        <v>421903111811</v>
      </c>
      <c r="M67" s="277" t="s">
        <v>691</v>
      </c>
      <c r="N67" s="277"/>
      <c r="O67" s="277"/>
      <c r="P67" s="277"/>
      <c r="Q67" s="205"/>
      <c r="R67" s="268" t="str">
        <f t="shared" si="0"/>
        <v>00688304</v>
      </c>
    </row>
    <row r="68" spans="1:18" x14ac:dyDescent="0.2">
      <c r="A68" s="195" t="s">
        <v>692</v>
      </c>
      <c r="B68" s="277" t="s">
        <v>693</v>
      </c>
      <c r="C68" s="277" t="s">
        <v>323</v>
      </c>
      <c r="D68" s="277" t="s">
        <v>374</v>
      </c>
      <c r="E68" s="277" t="s">
        <v>330</v>
      </c>
      <c r="F68" s="277" t="s">
        <v>425</v>
      </c>
      <c r="G68" s="277" t="s">
        <v>694</v>
      </c>
      <c r="H68" s="277" t="s">
        <v>695</v>
      </c>
      <c r="I68" s="277" t="s">
        <v>1593</v>
      </c>
      <c r="J68" s="277" t="s">
        <v>696</v>
      </c>
      <c r="K68" s="277" t="s">
        <v>1593</v>
      </c>
      <c r="L68" s="278">
        <v>421948904137</v>
      </c>
      <c r="M68" s="277" t="s">
        <v>697</v>
      </c>
      <c r="N68" s="277"/>
      <c r="O68" s="277"/>
      <c r="P68" s="277"/>
      <c r="Q68" s="205"/>
      <c r="R68" s="268" t="str">
        <f t="shared" si="0"/>
        <v>31791981</v>
      </c>
    </row>
    <row r="69" spans="1:18" x14ac:dyDescent="0.2">
      <c r="A69" s="195" t="s">
        <v>698</v>
      </c>
      <c r="B69" s="277" t="s">
        <v>699</v>
      </c>
      <c r="C69" s="277" t="s">
        <v>323</v>
      </c>
      <c r="D69" s="277" t="s">
        <v>700</v>
      </c>
      <c r="E69" s="277" t="s">
        <v>701</v>
      </c>
      <c r="F69" s="277" t="s">
        <v>702</v>
      </c>
      <c r="G69" s="277" t="s">
        <v>703</v>
      </c>
      <c r="H69" s="277" t="s">
        <v>704</v>
      </c>
      <c r="I69" s="277" t="s">
        <v>705</v>
      </c>
      <c r="J69" s="277" t="s">
        <v>696</v>
      </c>
      <c r="K69" s="277" t="s">
        <v>705</v>
      </c>
      <c r="L69" s="278">
        <v>421905193404</v>
      </c>
      <c r="M69" s="277" t="s">
        <v>706</v>
      </c>
      <c r="N69" s="277"/>
      <c r="O69" s="277"/>
      <c r="P69" s="277"/>
      <c r="Q69" s="205"/>
      <c r="R69" s="268" t="str">
        <f t="shared" si="0"/>
        <v>30811546</v>
      </c>
    </row>
    <row r="70" spans="1:18" x14ac:dyDescent="0.2">
      <c r="A70" s="195" t="s">
        <v>707</v>
      </c>
      <c r="B70" s="277" t="s">
        <v>708</v>
      </c>
      <c r="C70" s="277" t="s">
        <v>323</v>
      </c>
      <c r="D70" s="277" t="s">
        <v>709</v>
      </c>
      <c r="E70" s="277" t="s">
        <v>324</v>
      </c>
      <c r="F70" s="277" t="s">
        <v>710</v>
      </c>
      <c r="G70" s="277" t="s">
        <v>711</v>
      </c>
      <c r="H70" s="277" t="s">
        <v>712</v>
      </c>
      <c r="I70" s="277" t="s">
        <v>713</v>
      </c>
      <c r="J70" s="277" t="s">
        <v>327</v>
      </c>
      <c r="K70" s="277" t="s">
        <v>714</v>
      </c>
      <c r="L70" s="278">
        <v>421902902970</v>
      </c>
      <c r="M70" s="277" t="s">
        <v>715</v>
      </c>
      <c r="N70" s="277"/>
      <c r="O70" s="277"/>
      <c r="P70" s="277"/>
      <c r="Q70" s="205"/>
      <c r="R70" s="268"/>
    </row>
    <row r="71" spans="1:18" x14ac:dyDescent="0.2">
      <c r="A71" s="195" t="s">
        <v>716</v>
      </c>
      <c r="B71" s="277" t="s">
        <v>717</v>
      </c>
      <c r="C71" s="277" t="s">
        <v>323</v>
      </c>
      <c r="D71" s="277" t="s">
        <v>718</v>
      </c>
      <c r="E71" s="277" t="s">
        <v>330</v>
      </c>
      <c r="F71" s="277" t="s">
        <v>719</v>
      </c>
      <c r="G71" s="277" t="s">
        <v>720</v>
      </c>
      <c r="H71" s="277" t="s">
        <v>721</v>
      </c>
      <c r="I71" s="277" t="s">
        <v>722</v>
      </c>
      <c r="J71" s="277" t="s">
        <v>325</v>
      </c>
      <c r="K71" s="277" t="s">
        <v>723</v>
      </c>
      <c r="L71" s="278">
        <v>421903262626</v>
      </c>
      <c r="M71" s="277" t="s">
        <v>724</v>
      </c>
      <c r="N71" s="277"/>
      <c r="O71" s="277"/>
      <c r="P71" s="277"/>
      <c r="Q71" s="205"/>
      <c r="R71" s="268" t="str">
        <f t="shared" si="0"/>
        <v>36067580</v>
      </c>
    </row>
    <row r="72" spans="1:18" x14ac:dyDescent="0.2">
      <c r="A72" s="195" t="s">
        <v>725</v>
      </c>
      <c r="B72" s="277" t="s">
        <v>726</v>
      </c>
      <c r="C72" s="277" t="s">
        <v>323</v>
      </c>
      <c r="D72" s="277" t="s">
        <v>727</v>
      </c>
      <c r="E72" s="277" t="s">
        <v>330</v>
      </c>
      <c r="F72" s="277" t="s">
        <v>332</v>
      </c>
      <c r="G72" s="277" t="s">
        <v>728</v>
      </c>
      <c r="H72" s="277" t="s">
        <v>729</v>
      </c>
      <c r="I72" s="277" t="s">
        <v>730</v>
      </c>
      <c r="J72" s="277" t="s">
        <v>731</v>
      </c>
      <c r="K72" s="277" t="s">
        <v>732</v>
      </c>
      <c r="L72" s="278">
        <v>421902228191</v>
      </c>
      <c r="M72" s="277" t="s">
        <v>733</v>
      </c>
      <c r="N72" s="277"/>
      <c r="O72" s="277"/>
      <c r="P72" s="277"/>
      <c r="Q72" s="205"/>
      <c r="R72" s="268" t="str">
        <f t="shared" si="0"/>
        <v>00684112</v>
      </c>
    </row>
    <row r="73" spans="1:18" x14ac:dyDescent="0.2">
      <c r="A73" s="195" t="s">
        <v>734</v>
      </c>
      <c r="B73" s="277" t="s">
        <v>735</v>
      </c>
      <c r="C73" s="277" t="s">
        <v>323</v>
      </c>
      <c r="D73" s="277" t="s">
        <v>374</v>
      </c>
      <c r="E73" s="277" t="s">
        <v>330</v>
      </c>
      <c r="F73" s="277" t="s">
        <v>375</v>
      </c>
      <c r="G73" s="277" t="s">
        <v>736</v>
      </c>
      <c r="H73" s="277" t="s">
        <v>737</v>
      </c>
      <c r="I73" s="277" t="s">
        <v>738</v>
      </c>
      <c r="J73" s="277" t="s">
        <v>327</v>
      </c>
      <c r="K73" s="277" t="s">
        <v>739</v>
      </c>
      <c r="L73" s="278">
        <v>421905305338</v>
      </c>
      <c r="M73" s="277" t="s">
        <v>740</v>
      </c>
      <c r="N73" s="277"/>
      <c r="O73" s="277"/>
      <c r="P73" s="277"/>
      <c r="Q73" s="205"/>
      <c r="R73" s="268" t="str">
        <f t="shared" si="0"/>
        <v>31806431</v>
      </c>
    </row>
    <row r="74" spans="1:18" x14ac:dyDescent="0.2">
      <c r="A74" s="190" t="s">
        <v>741</v>
      </c>
      <c r="B74" s="191" t="s">
        <v>742</v>
      </c>
      <c r="C74" s="192" t="s">
        <v>323</v>
      </c>
      <c r="D74" s="191" t="s">
        <v>374</v>
      </c>
      <c r="E74" s="191" t="s">
        <v>330</v>
      </c>
      <c r="F74" s="191" t="s">
        <v>425</v>
      </c>
      <c r="G74" s="191" t="s">
        <v>743</v>
      </c>
      <c r="H74" s="257" t="s">
        <v>744</v>
      </c>
      <c r="I74" s="191" t="s">
        <v>745</v>
      </c>
      <c r="J74" s="191" t="s">
        <v>327</v>
      </c>
      <c r="K74" s="191" t="s">
        <v>745</v>
      </c>
      <c r="L74" s="193">
        <v>421908979442</v>
      </c>
      <c r="M74" s="191" t="s">
        <v>746</v>
      </c>
      <c r="N74" s="191"/>
      <c r="O74" s="191"/>
      <c r="P74" s="191"/>
      <c r="Q74" s="205"/>
      <c r="R74" s="268" t="str">
        <f t="shared" si="0"/>
        <v>31795421</v>
      </c>
    </row>
    <row r="75" spans="1:18" x14ac:dyDescent="0.2">
      <c r="A75" s="195" t="s">
        <v>747</v>
      </c>
      <c r="B75" s="277" t="s">
        <v>748</v>
      </c>
      <c r="C75" s="277" t="s">
        <v>323</v>
      </c>
      <c r="D75" s="277" t="s">
        <v>374</v>
      </c>
      <c r="E75" s="277" t="s">
        <v>330</v>
      </c>
      <c r="F75" s="277" t="s">
        <v>425</v>
      </c>
      <c r="G75" s="277" t="s">
        <v>749</v>
      </c>
      <c r="H75" s="277" t="s">
        <v>750</v>
      </c>
      <c r="I75" s="277" t="s">
        <v>751</v>
      </c>
      <c r="J75" s="277" t="s">
        <v>327</v>
      </c>
      <c r="K75" s="277" t="s">
        <v>752</v>
      </c>
      <c r="L75" s="278">
        <v>421903708275</v>
      </c>
      <c r="M75" s="277" t="s">
        <v>753</v>
      </c>
      <c r="N75" s="277"/>
      <c r="O75" s="277"/>
      <c r="P75" s="277"/>
      <c r="Q75" s="205"/>
      <c r="R75" s="268" t="str">
        <f t="shared" si="0"/>
        <v>30774772</v>
      </c>
    </row>
    <row r="76" spans="1:18" x14ac:dyDescent="0.2">
      <c r="A76" s="190">
        <v>42390800</v>
      </c>
      <c r="B76" s="191" t="s">
        <v>1816</v>
      </c>
      <c r="C76" s="192" t="s">
        <v>323</v>
      </c>
      <c r="D76" s="191" t="s">
        <v>1817</v>
      </c>
      <c r="E76" s="191" t="s">
        <v>331</v>
      </c>
      <c r="F76" s="191" t="s">
        <v>620</v>
      </c>
      <c r="G76" s="257" t="s">
        <v>1818</v>
      </c>
      <c r="H76" s="191" t="s">
        <v>1819</v>
      </c>
      <c r="I76" s="191" t="s">
        <v>1820</v>
      </c>
      <c r="J76" s="191" t="s">
        <v>327</v>
      </c>
      <c r="K76" s="191" t="s">
        <v>1821</v>
      </c>
      <c r="L76" s="193">
        <v>421915802888</v>
      </c>
      <c r="M76" s="191" t="s">
        <v>1822</v>
      </c>
      <c r="N76" s="191"/>
      <c r="O76" s="191"/>
      <c r="P76" s="191"/>
      <c r="Q76" s="205"/>
      <c r="R76" s="268">
        <f t="shared" si="0"/>
        <v>42390800</v>
      </c>
    </row>
    <row r="77" spans="1:18" x14ac:dyDescent="0.2">
      <c r="A77" s="190" t="s">
        <v>1823</v>
      </c>
      <c r="B77" s="191" t="s">
        <v>1824</v>
      </c>
      <c r="C77" s="192" t="s">
        <v>323</v>
      </c>
      <c r="D77" s="192" t="s">
        <v>1825</v>
      </c>
      <c r="E77" s="192" t="s">
        <v>330</v>
      </c>
      <c r="F77" s="192" t="s">
        <v>1826</v>
      </c>
      <c r="G77" s="191" t="s">
        <v>1827</v>
      </c>
      <c r="H77" s="191" t="s">
        <v>1828</v>
      </c>
      <c r="I77" s="192" t="s">
        <v>1829</v>
      </c>
      <c r="J77" s="192" t="s">
        <v>327</v>
      </c>
      <c r="K77" s="192" t="s">
        <v>1829</v>
      </c>
      <c r="L77" s="193">
        <v>421905343077</v>
      </c>
      <c r="M77" s="192" t="s">
        <v>1830</v>
      </c>
      <c r="N77" s="192"/>
      <c r="O77" s="270"/>
      <c r="P77" s="308"/>
      <c r="Q77" s="205"/>
      <c r="R77" s="268" t="str">
        <f t="shared" si="0"/>
        <v>36070351</v>
      </c>
    </row>
    <row r="78" spans="1:18" x14ac:dyDescent="0.2">
      <c r="A78" s="190" t="s">
        <v>754</v>
      </c>
      <c r="B78" s="191" t="s">
        <v>755</v>
      </c>
      <c r="C78" s="192" t="s">
        <v>323</v>
      </c>
      <c r="D78" s="191" t="s">
        <v>374</v>
      </c>
      <c r="E78" s="191" t="s">
        <v>330</v>
      </c>
      <c r="F78" s="191" t="s">
        <v>425</v>
      </c>
      <c r="G78" s="191" t="s">
        <v>756</v>
      </c>
      <c r="H78" s="257" t="s">
        <v>757</v>
      </c>
      <c r="I78" s="191" t="s">
        <v>758</v>
      </c>
      <c r="J78" s="191" t="s">
        <v>327</v>
      </c>
      <c r="K78" s="191" t="s">
        <v>759</v>
      </c>
      <c r="L78" s="193">
        <v>421918529304</v>
      </c>
      <c r="M78" s="191" t="s">
        <v>760</v>
      </c>
      <c r="N78" s="191"/>
      <c r="O78" s="191"/>
      <c r="P78" s="191"/>
    </row>
    <row r="79" spans="1:18" x14ac:dyDescent="0.2">
      <c r="A79" s="195" t="s">
        <v>761</v>
      </c>
      <c r="B79" s="277" t="s">
        <v>762</v>
      </c>
      <c r="C79" s="277" t="s">
        <v>323</v>
      </c>
      <c r="D79" s="277" t="s">
        <v>374</v>
      </c>
      <c r="E79" s="277" t="s">
        <v>330</v>
      </c>
      <c r="F79" s="277" t="s">
        <v>425</v>
      </c>
      <c r="G79" s="277" t="s">
        <v>763</v>
      </c>
      <c r="H79" s="277" t="s">
        <v>764</v>
      </c>
      <c r="I79" s="277" t="s">
        <v>1451</v>
      </c>
      <c r="J79" s="277" t="s">
        <v>765</v>
      </c>
      <c r="K79" s="277" t="s">
        <v>1480</v>
      </c>
      <c r="L79" s="278" t="s">
        <v>1481</v>
      </c>
      <c r="M79" s="277" t="s">
        <v>766</v>
      </c>
      <c r="N79" s="277"/>
      <c r="O79" s="277"/>
      <c r="P79" s="277"/>
    </row>
    <row r="80" spans="1:18" x14ac:dyDescent="0.2">
      <c r="A80" s="195" t="s">
        <v>767</v>
      </c>
      <c r="B80" s="277" t="s">
        <v>768</v>
      </c>
      <c r="C80" s="277" t="s">
        <v>323</v>
      </c>
      <c r="D80" s="277" t="s">
        <v>374</v>
      </c>
      <c r="E80" s="277" t="s">
        <v>330</v>
      </c>
      <c r="F80" s="277" t="s">
        <v>375</v>
      </c>
      <c r="G80" s="277" t="s">
        <v>769</v>
      </c>
      <c r="H80" s="277" t="s">
        <v>770</v>
      </c>
      <c r="I80" s="277" t="s">
        <v>771</v>
      </c>
      <c r="J80" s="277" t="s">
        <v>327</v>
      </c>
      <c r="K80" s="277" t="s">
        <v>772</v>
      </c>
      <c r="L80" s="278">
        <v>421903692095</v>
      </c>
      <c r="M80" s="277" t="s">
        <v>773</v>
      </c>
      <c r="N80" s="277"/>
      <c r="O80" s="277"/>
      <c r="P80" s="277"/>
    </row>
    <row r="81" spans="1:16" x14ac:dyDescent="0.2">
      <c r="A81" s="195" t="s">
        <v>774</v>
      </c>
      <c r="B81" s="277" t="s">
        <v>775</v>
      </c>
      <c r="C81" s="277" t="s">
        <v>323</v>
      </c>
      <c r="D81" s="277" t="s">
        <v>374</v>
      </c>
      <c r="E81" s="277" t="s">
        <v>330</v>
      </c>
      <c r="F81" s="277" t="s">
        <v>425</v>
      </c>
      <c r="G81" s="277" t="s">
        <v>776</v>
      </c>
      <c r="H81" s="277" t="s">
        <v>1452</v>
      </c>
      <c r="I81" s="277" t="s">
        <v>777</v>
      </c>
      <c r="J81" s="277" t="s">
        <v>327</v>
      </c>
      <c r="K81" s="277" t="s">
        <v>1594</v>
      </c>
      <c r="L81" s="278">
        <v>421915499077</v>
      </c>
      <c r="M81" s="277" t="s">
        <v>778</v>
      </c>
      <c r="N81" s="277"/>
      <c r="O81" s="277"/>
      <c r="P81" s="277"/>
    </row>
    <row r="82" spans="1:16" x14ac:dyDescent="0.2">
      <c r="A82" s="195" t="s">
        <v>779</v>
      </c>
      <c r="B82" s="277" t="s">
        <v>780</v>
      </c>
      <c r="C82" s="277" t="s">
        <v>323</v>
      </c>
      <c r="D82" s="277" t="s">
        <v>1453</v>
      </c>
      <c r="E82" s="277" t="s">
        <v>330</v>
      </c>
      <c r="F82" s="277" t="s">
        <v>425</v>
      </c>
      <c r="G82" s="277" t="s">
        <v>781</v>
      </c>
      <c r="H82" s="277" t="s">
        <v>1595</v>
      </c>
      <c r="I82" s="277" t="s">
        <v>782</v>
      </c>
      <c r="J82" s="277" t="s">
        <v>543</v>
      </c>
      <c r="K82" s="277" t="s">
        <v>783</v>
      </c>
      <c r="L82" s="278">
        <v>421905234323</v>
      </c>
      <c r="M82" s="277" t="s">
        <v>784</v>
      </c>
      <c r="N82" s="277"/>
      <c r="O82" s="277"/>
      <c r="P82" s="277"/>
    </row>
    <row r="83" spans="1:16" x14ac:dyDescent="0.2">
      <c r="A83" s="190">
        <v>30865930</v>
      </c>
      <c r="B83" s="191" t="s">
        <v>1831</v>
      </c>
      <c r="C83" s="192" t="s">
        <v>323</v>
      </c>
      <c r="D83" s="192" t="s">
        <v>1832</v>
      </c>
      <c r="E83" s="192" t="s">
        <v>1592</v>
      </c>
      <c r="F83" s="192" t="s">
        <v>785</v>
      </c>
      <c r="G83" s="191" t="s">
        <v>1833</v>
      </c>
      <c r="H83" s="191" t="s">
        <v>1834</v>
      </c>
      <c r="I83" s="192" t="s">
        <v>1835</v>
      </c>
      <c r="J83" s="192" t="s">
        <v>327</v>
      </c>
      <c r="K83" s="192" t="s">
        <v>1835</v>
      </c>
      <c r="L83" s="193">
        <v>421915902632</v>
      </c>
      <c r="M83" s="192" t="s">
        <v>1836</v>
      </c>
      <c r="N83" s="192"/>
      <c r="O83" s="270"/>
      <c r="P83" s="308"/>
    </row>
    <row r="84" spans="1:16" x14ac:dyDescent="0.2">
      <c r="A84" s="195" t="s">
        <v>786</v>
      </c>
      <c r="B84" s="277" t="s">
        <v>787</v>
      </c>
      <c r="C84" s="277" t="s">
        <v>323</v>
      </c>
      <c r="D84" s="277" t="s">
        <v>374</v>
      </c>
      <c r="E84" s="277" t="s">
        <v>330</v>
      </c>
      <c r="F84" s="277" t="s">
        <v>425</v>
      </c>
      <c r="G84" s="277" t="s">
        <v>788</v>
      </c>
      <c r="H84" s="277" t="s">
        <v>789</v>
      </c>
      <c r="I84" s="277" t="s">
        <v>790</v>
      </c>
      <c r="J84" s="277" t="s">
        <v>325</v>
      </c>
      <c r="K84" s="277" t="s">
        <v>791</v>
      </c>
      <c r="L84" s="278">
        <v>421905650170</v>
      </c>
      <c r="M84" s="277" t="s">
        <v>792</v>
      </c>
      <c r="N84" s="277"/>
      <c r="O84" s="277"/>
      <c r="P84" s="277"/>
    </row>
    <row r="85" spans="1:16" x14ac:dyDescent="0.2">
      <c r="A85" s="195" t="s">
        <v>793</v>
      </c>
      <c r="B85" s="277" t="s">
        <v>794</v>
      </c>
      <c r="C85" s="277" t="s">
        <v>323</v>
      </c>
      <c r="D85" s="277" t="s">
        <v>374</v>
      </c>
      <c r="E85" s="277" t="s">
        <v>330</v>
      </c>
      <c r="F85" s="277" t="s">
        <v>425</v>
      </c>
      <c r="G85" s="277" t="s">
        <v>795</v>
      </c>
      <c r="H85" s="277" t="s">
        <v>796</v>
      </c>
      <c r="I85" s="277" t="s">
        <v>797</v>
      </c>
      <c r="J85" s="277" t="s">
        <v>325</v>
      </c>
      <c r="K85" s="277" t="s">
        <v>798</v>
      </c>
      <c r="L85" s="278">
        <v>421903636503</v>
      </c>
      <c r="M85" s="277" t="s">
        <v>799</v>
      </c>
      <c r="N85" s="277"/>
      <c r="O85" s="277"/>
      <c r="P85" s="277"/>
    </row>
    <row r="86" spans="1:16" ht="12.75" x14ac:dyDescent="0.2">
      <c r="A86" s="195" t="s">
        <v>800</v>
      </c>
      <c r="B86" s="277" t="s">
        <v>801</v>
      </c>
      <c r="C86" s="277" t="s">
        <v>323</v>
      </c>
      <c r="D86" s="277" t="s">
        <v>802</v>
      </c>
      <c r="E86" s="277" t="s">
        <v>330</v>
      </c>
      <c r="F86" s="277" t="s">
        <v>451</v>
      </c>
      <c r="G86" s="304" t="s">
        <v>803</v>
      </c>
      <c r="H86" s="277" t="s">
        <v>804</v>
      </c>
      <c r="I86" s="277" t="s">
        <v>805</v>
      </c>
      <c r="J86" s="277" t="s">
        <v>325</v>
      </c>
      <c r="K86" s="277" t="s">
        <v>806</v>
      </c>
      <c r="L86" s="278">
        <v>421917263316</v>
      </c>
      <c r="M86" s="277" t="s">
        <v>807</v>
      </c>
      <c r="N86" s="277"/>
      <c r="O86" s="277"/>
      <c r="P86" s="277"/>
    </row>
    <row r="87" spans="1:16" x14ac:dyDescent="0.2">
      <c r="A87" s="195" t="s">
        <v>808</v>
      </c>
      <c r="B87" s="277" t="s">
        <v>809</v>
      </c>
      <c r="C87" s="277" t="s">
        <v>323</v>
      </c>
      <c r="D87" s="277" t="s">
        <v>1596</v>
      </c>
      <c r="E87" s="277" t="s">
        <v>1597</v>
      </c>
      <c r="F87" s="277" t="s">
        <v>1598</v>
      </c>
      <c r="G87" s="277" t="s">
        <v>810</v>
      </c>
      <c r="H87" s="277" t="s">
        <v>1599</v>
      </c>
      <c r="I87" s="277" t="s">
        <v>1600</v>
      </c>
      <c r="J87" s="277" t="s">
        <v>327</v>
      </c>
      <c r="K87" s="277" t="s">
        <v>811</v>
      </c>
      <c r="L87" s="278">
        <v>421905486716</v>
      </c>
      <c r="M87" s="277" t="s">
        <v>812</v>
      </c>
      <c r="N87" s="277"/>
      <c r="O87" s="277"/>
      <c r="P87" s="277"/>
    </row>
    <row r="88" spans="1:16" x14ac:dyDescent="0.2">
      <c r="A88" s="195" t="s">
        <v>813</v>
      </c>
      <c r="B88" s="277" t="s">
        <v>814</v>
      </c>
      <c r="C88" s="277" t="s">
        <v>323</v>
      </c>
      <c r="D88" s="277" t="s">
        <v>1601</v>
      </c>
      <c r="E88" s="277" t="s">
        <v>662</v>
      </c>
      <c r="F88" s="277" t="s">
        <v>1602</v>
      </c>
      <c r="G88" s="277" t="s">
        <v>815</v>
      </c>
      <c r="H88" s="277" t="s">
        <v>816</v>
      </c>
      <c r="I88" s="277" t="s">
        <v>1603</v>
      </c>
      <c r="J88" s="277" t="s">
        <v>327</v>
      </c>
      <c r="K88" s="277" t="s">
        <v>817</v>
      </c>
      <c r="L88" s="278">
        <v>421905235472</v>
      </c>
      <c r="M88" s="277" t="s">
        <v>818</v>
      </c>
      <c r="N88" s="277"/>
      <c r="O88" s="277"/>
      <c r="P88" s="277"/>
    </row>
    <row r="89" spans="1:16" x14ac:dyDescent="0.2">
      <c r="A89" s="195" t="s">
        <v>819</v>
      </c>
      <c r="B89" s="277" t="s">
        <v>820</v>
      </c>
      <c r="C89" s="277" t="s">
        <v>323</v>
      </c>
      <c r="D89" s="277" t="s">
        <v>821</v>
      </c>
      <c r="E89" s="277" t="s">
        <v>822</v>
      </c>
      <c r="F89" s="277" t="s">
        <v>823</v>
      </c>
      <c r="G89" s="277" t="s">
        <v>824</v>
      </c>
      <c r="H89" s="277" t="s">
        <v>825</v>
      </c>
      <c r="I89" s="277" t="s">
        <v>826</v>
      </c>
      <c r="J89" s="277" t="s">
        <v>325</v>
      </c>
      <c r="K89" s="277" t="s">
        <v>826</v>
      </c>
      <c r="L89" s="278">
        <v>421905970041</v>
      </c>
      <c r="M89" s="277" t="s">
        <v>827</v>
      </c>
      <c r="N89" s="277"/>
      <c r="O89" s="277"/>
      <c r="P89" s="277"/>
    </row>
    <row r="90" spans="1:16" x14ac:dyDescent="0.2">
      <c r="A90" s="195" t="s">
        <v>1286</v>
      </c>
      <c r="B90" s="277" t="s">
        <v>1287</v>
      </c>
      <c r="C90" s="277" t="s">
        <v>323</v>
      </c>
      <c r="D90" s="277" t="s">
        <v>1288</v>
      </c>
      <c r="E90" s="277" t="s">
        <v>1604</v>
      </c>
      <c r="F90" s="277" t="s">
        <v>333</v>
      </c>
      <c r="G90" s="277" t="s">
        <v>1289</v>
      </c>
      <c r="H90" s="277" t="s">
        <v>1290</v>
      </c>
      <c r="I90" s="277" t="s">
        <v>1291</v>
      </c>
      <c r="J90" s="277" t="s">
        <v>325</v>
      </c>
      <c r="K90" s="277"/>
      <c r="L90" s="278">
        <v>421907953701</v>
      </c>
      <c r="M90" s="277" t="s">
        <v>1454</v>
      </c>
      <c r="N90" s="277"/>
      <c r="O90" s="277"/>
      <c r="P90" s="277"/>
    </row>
    <row r="91" spans="1:16" ht="12.75" x14ac:dyDescent="0.2">
      <c r="A91" s="195" t="s">
        <v>828</v>
      </c>
      <c r="B91" s="277" t="s">
        <v>829</v>
      </c>
      <c r="C91" s="277" t="s">
        <v>323</v>
      </c>
      <c r="D91" s="277" t="s">
        <v>830</v>
      </c>
      <c r="E91" s="277" t="s">
        <v>831</v>
      </c>
      <c r="F91" s="277" t="s">
        <v>832</v>
      </c>
      <c r="G91" s="304" t="s">
        <v>833</v>
      </c>
      <c r="H91" s="277" t="s">
        <v>834</v>
      </c>
      <c r="I91" s="277" t="s">
        <v>835</v>
      </c>
      <c r="J91" s="277" t="s">
        <v>325</v>
      </c>
      <c r="K91" s="277" t="s">
        <v>835</v>
      </c>
      <c r="L91" s="278">
        <v>421915879583</v>
      </c>
      <c r="M91" s="277" t="s">
        <v>836</v>
      </c>
      <c r="N91" s="277"/>
      <c r="O91" s="277"/>
      <c r="P91" s="277"/>
    </row>
    <row r="92" spans="1:16" x14ac:dyDescent="0.2">
      <c r="A92" s="195" t="s">
        <v>837</v>
      </c>
      <c r="B92" s="277" t="s">
        <v>838</v>
      </c>
      <c r="C92" s="277" t="s">
        <v>323</v>
      </c>
      <c r="D92" s="277" t="s">
        <v>839</v>
      </c>
      <c r="E92" s="277" t="s">
        <v>331</v>
      </c>
      <c r="F92" s="277" t="s">
        <v>620</v>
      </c>
      <c r="G92" s="277" t="s">
        <v>840</v>
      </c>
      <c r="H92" s="277" t="s">
        <v>841</v>
      </c>
      <c r="I92" s="277" t="s">
        <v>842</v>
      </c>
      <c r="J92" s="277" t="s">
        <v>327</v>
      </c>
      <c r="K92" s="277" t="s">
        <v>843</v>
      </c>
      <c r="L92" s="278">
        <v>421918711548</v>
      </c>
      <c r="M92" s="277" t="s">
        <v>844</v>
      </c>
      <c r="N92" s="277"/>
      <c r="O92" s="277"/>
      <c r="P92" s="277"/>
    </row>
    <row r="93" spans="1:16" x14ac:dyDescent="0.2">
      <c r="A93" s="190" t="s">
        <v>1837</v>
      </c>
      <c r="B93" s="191" t="s">
        <v>1838</v>
      </c>
      <c r="C93" s="192" t="s">
        <v>323</v>
      </c>
      <c r="D93" s="191" t="s">
        <v>1839</v>
      </c>
      <c r="E93" s="191" t="s">
        <v>1840</v>
      </c>
      <c r="F93" s="191" t="s">
        <v>1841</v>
      </c>
      <c r="G93" s="257" t="s">
        <v>1842</v>
      </c>
      <c r="H93" s="191" t="s">
        <v>1843</v>
      </c>
      <c r="I93" s="191" t="s">
        <v>1844</v>
      </c>
      <c r="J93" s="191" t="s">
        <v>327</v>
      </c>
      <c r="K93" s="191" t="s">
        <v>1844</v>
      </c>
      <c r="L93" s="193">
        <v>421908553335</v>
      </c>
      <c r="M93" s="191" t="s">
        <v>1845</v>
      </c>
      <c r="N93" s="191"/>
      <c r="O93" s="191"/>
      <c r="P93" s="191"/>
    </row>
    <row r="94" spans="1:16" x14ac:dyDescent="0.2">
      <c r="A94" s="195" t="s">
        <v>845</v>
      </c>
      <c r="B94" s="277" t="s">
        <v>846</v>
      </c>
      <c r="C94" s="277" t="s">
        <v>323</v>
      </c>
      <c r="D94" s="277" t="s">
        <v>374</v>
      </c>
      <c r="E94" s="277" t="s">
        <v>330</v>
      </c>
      <c r="F94" s="277" t="s">
        <v>425</v>
      </c>
      <c r="G94" s="277" t="s">
        <v>847</v>
      </c>
      <c r="H94" s="277" t="s">
        <v>848</v>
      </c>
      <c r="I94" s="277" t="s">
        <v>849</v>
      </c>
      <c r="J94" s="191" t="s">
        <v>327</v>
      </c>
      <c r="K94" s="277" t="s">
        <v>849</v>
      </c>
      <c r="L94" s="278">
        <v>421905245008</v>
      </c>
      <c r="M94" s="277" t="s">
        <v>850</v>
      </c>
      <c r="N94" s="277"/>
      <c r="O94" s="277"/>
      <c r="P94" s="277"/>
    </row>
    <row r="95" spans="1:16" x14ac:dyDescent="0.2">
      <c r="A95" s="195" t="s">
        <v>1292</v>
      </c>
      <c r="B95" s="277" t="s">
        <v>1293</v>
      </c>
      <c r="C95" s="277" t="s">
        <v>323</v>
      </c>
      <c r="D95" s="277" t="s">
        <v>1279</v>
      </c>
      <c r="E95" s="277" t="s">
        <v>1580</v>
      </c>
      <c r="F95" s="277" t="s">
        <v>326</v>
      </c>
      <c r="G95" s="277" t="s">
        <v>1294</v>
      </c>
      <c r="H95" s="277" t="s">
        <v>1295</v>
      </c>
      <c r="I95" s="277" t="s">
        <v>1282</v>
      </c>
      <c r="J95" s="277" t="s">
        <v>325</v>
      </c>
      <c r="K95" s="277" t="s">
        <v>1605</v>
      </c>
      <c r="L95" s="278" t="s">
        <v>1606</v>
      </c>
      <c r="M95" s="277" t="s">
        <v>1296</v>
      </c>
      <c r="N95" s="277"/>
      <c r="O95" s="277"/>
      <c r="P95" s="277"/>
    </row>
    <row r="96" spans="1:16" x14ac:dyDescent="0.2">
      <c r="A96" s="195" t="s">
        <v>851</v>
      </c>
      <c r="B96" s="277" t="s">
        <v>852</v>
      </c>
      <c r="C96" s="277" t="s">
        <v>323</v>
      </c>
      <c r="D96" s="277" t="s">
        <v>1297</v>
      </c>
      <c r="E96" s="277" t="s">
        <v>334</v>
      </c>
      <c r="F96" s="277" t="s">
        <v>335</v>
      </c>
      <c r="G96" s="277" t="s">
        <v>853</v>
      </c>
      <c r="H96" s="277" t="s">
        <v>854</v>
      </c>
      <c r="I96" s="277" t="s">
        <v>855</v>
      </c>
      <c r="J96" s="277" t="s">
        <v>325</v>
      </c>
      <c r="K96" s="277" t="s">
        <v>856</v>
      </c>
      <c r="L96" s="278">
        <v>421918808923</v>
      </c>
      <c r="M96" s="277" t="s">
        <v>857</v>
      </c>
      <c r="N96" s="277"/>
      <c r="O96" s="277"/>
      <c r="P96" s="277"/>
    </row>
    <row r="97" spans="1:16" x14ac:dyDescent="0.2">
      <c r="A97" s="195" t="s">
        <v>858</v>
      </c>
      <c r="B97" s="277" t="s">
        <v>859</v>
      </c>
      <c r="C97" s="277" t="s">
        <v>323</v>
      </c>
      <c r="D97" s="277" t="s">
        <v>860</v>
      </c>
      <c r="E97" s="277" t="s">
        <v>330</v>
      </c>
      <c r="F97" s="277" t="s">
        <v>861</v>
      </c>
      <c r="G97" s="277" t="s">
        <v>862</v>
      </c>
      <c r="H97" s="277" t="s">
        <v>863</v>
      </c>
      <c r="I97" s="277" t="s">
        <v>864</v>
      </c>
      <c r="J97" s="277" t="s">
        <v>325</v>
      </c>
      <c r="K97" s="277" t="s">
        <v>864</v>
      </c>
      <c r="L97" s="278">
        <v>421905418010</v>
      </c>
      <c r="M97" s="277" t="s">
        <v>865</v>
      </c>
      <c r="N97" s="277"/>
      <c r="O97" s="277"/>
      <c r="P97" s="277"/>
    </row>
    <row r="98" spans="1:16" x14ac:dyDescent="0.2">
      <c r="A98" s="195" t="s">
        <v>866</v>
      </c>
      <c r="B98" s="277" t="s">
        <v>867</v>
      </c>
      <c r="C98" s="277" t="s">
        <v>323</v>
      </c>
      <c r="D98" s="277" t="s">
        <v>374</v>
      </c>
      <c r="E98" s="277" t="s">
        <v>330</v>
      </c>
      <c r="F98" s="277" t="s">
        <v>425</v>
      </c>
      <c r="G98" s="277" t="s">
        <v>868</v>
      </c>
      <c r="H98" s="277" t="s">
        <v>869</v>
      </c>
      <c r="I98" s="277" t="s">
        <v>870</v>
      </c>
      <c r="J98" s="277" t="s">
        <v>325</v>
      </c>
      <c r="K98" s="277" t="s">
        <v>870</v>
      </c>
      <c r="L98" s="278">
        <v>421915282858</v>
      </c>
      <c r="M98" s="277" t="s">
        <v>871</v>
      </c>
      <c r="N98" s="277"/>
      <c r="O98" s="277"/>
      <c r="P98" s="277"/>
    </row>
    <row r="99" spans="1:16" ht="12.75" x14ac:dyDescent="0.2">
      <c r="A99" s="195" t="s">
        <v>1298</v>
      </c>
      <c r="B99" s="277" t="s">
        <v>1299</v>
      </c>
      <c r="C99" s="277" t="s">
        <v>323</v>
      </c>
      <c r="D99" s="277" t="s">
        <v>424</v>
      </c>
      <c r="E99" s="277" t="s">
        <v>1582</v>
      </c>
      <c r="F99" s="277" t="s">
        <v>425</v>
      </c>
      <c r="G99" s="304" t="s">
        <v>1300</v>
      </c>
      <c r="H99" s="277" t="s">
        <v>1301</v>
      </c>
      <c r="I99" s="277" t="s">
        <v>1302</v>
      </c>
      <c r="J99" s="277" t="s">
        <v>1303</v>
      </c>
      <c r="K99" s="277" t="s">
        <v>1302</v>
      </c>
      <c r="L99" s="278">
        <v>421917176673</v>
      </c>
      <c r="M99" s="277" t="s">
        <v>1304</v>
      </c>
      <c r="N99" s="277"/>
      <c r="O99" s="277"/>
      <c r="P99" s="277"/>
    </row>
    <row r="100" spans="1:16" ht="12.75" x14ac:dyDescent="0.2">
      <c r="A100" s="195" t="s">
        <v>872</v>
      </c>
      <c r="B100" s="277" t="s">
        <v>1607</v>
      </c>
      <c r="C100" s="277" t="s">
        <v>323</v>
      </c>
      <c r="D100" s="277" t="s">
        <v>1608</v>
      </c>
      <c r="E100" s="277" t="s">
        <v>701</v>
      </c>
      <c r="F100" s="277" t="s">
        <v>873</v>
      </c>
      <c r="G100" s="304" t="s">
        <v>874</v>
      </c>
      <c r="H100" s="277" t="s">
        <v>875</v>
      </c>
      <c r="I100" s="277" t="s">
        <v>876</v>
      </c>
      <c r="J100" s="277" t="s">
        <v>327</v>
      </c>
      <c r="K100" s="277" t="s">
        <v>876</v>
      </c>
      <c r="L100" s="278">
        <v>421918648073</v>
      </c>
      <c r="M100" s="277" t="s">
        <v>877</v>
      </c>
      <c r="N100" s="277"/>
      <c r="O100" s="277"/>
      <c r="P100" s="277"/>
    </row>
    <row r="101" spans="1:16" x14ac:dyDescent="0.2">
      <c r="A101" s="195" t="s">
        <v>878</v>
      </c>
      <c r="B101" s="277" t="s">
        <v>879</v>
      </c>
      <c r="C101" s="277" t="s">
        <v>323</v>
      </c>
      <c r="D101" s="277" t="s">
        <v>1609</v>
      </c>
      <c r="E101" s="277" t="s">
        <v>334</v>
      </c>
      <c r="F101" s="277" t="s">
        <v>335</v>
      </c>
      <c r="G101" s="277" t="s">
        <v>880</v>
      </c>
      <c r="H101" s="277" t="s">
        <v>881</v>
      </c>
      <c r="I101" s="277" t="s">
        <v>882</v>
      </c>
      <c r="J101" s="277" t="s">
        <v>325</v>
      </c>
      <c r="K101" s="277" t="s">
        <v>882</v>
      </c>
      <c r="L101" s="278">
        <v>421905700790</v>
      </c>
      <c r="M101" s="277" t="s">
        <v>883</v>
      </c>
      <c r="N101" s="277"/>
      <c r="O101" s="277"/>
      <c r="P101" s="277"/>
    </row>
    <row r="102" spans="1:16" ht="12.75" x14ac:dyDescent="0.2">
      <c r="A102" s="190" t="s">
        <v>884</v>
      </c>
      <c r="B102" s="191" t="s">
        <v>885</v>
      </c>
      <c r="C102" s="192" t="s">
        <v>323</v>
      </c>
      <c r="D102" s="191" t="s">
        <v>1455</v>
      </c>
      <c r="E102" s="191" t="s">
        <v>330</v>
      </c>
      <c r="F102" s="191" t="s">
        <v>653</v>
      </c>
      <c r="G102" s="303" t="s">
        <v>886</v>
      </c>
      <c r="H102" s="257" t="s">
        <v>887</v>
      </c>
      <c r="I102" s="191" t="s">
        <v>888</v>
      </c>
      <c r="J102" s="191" t="s">
        <v>327</v>
      </c>
      <c r="K102" s="191" t="s">
        <v>889</v>
      </c>
      <c r="L102" s="193">
        <v>421918737877</v>
      </c>
      <c r="M102" s="191" t="s">
        <v>890</v>
      </c>
      <c r="N102" s="191"/>
      <c r="O102" s="191"/>
      <c r="P102" s="191"/>
    </row>
    <row r="103" spans="1:16" x14ac:dyDescent="0.2">
      <c r="A103" s="190" t="s">
        <v>891</v>
      </c>
      <c r="B103" s="191" t="s">
        <v>892</v>
      </c>
      <c r="C103" s="192" t="s">
        <v>323</v>
      </c>
      <c r="D103" s="191" t="s">
        <v>893</v>
      </c>
      <c r="E103" s="191" t="s">
        <v>1582</v>
      </c>
      <c r="F103" s="191" t="s">
        <v>425</v>
      </c>
      <c r="G103" s="191" t="s">
        <v>894</v>
      </c>
      <c r="H103" s="191" t="s">
        <v>895</v>
      </c>
      <c r="I103" s="191" t="s">
        <v>896</v>
      </c>
      <c r="J103" s="191" t="s">
        <v>325</v>
      </c>
      <c r="K103" s="191" t="s">
        <v>896</v>
      </c>
      <c r="L103" s="193">
        <v>421903422249</v>
      </c>
      <c r="M103" s="191" t="s">
        <v>897</v>
      </c>
      <c r="N103" s="191"/>
      <c r="O103" s="191"/>
      <c r="P103" s="191"/>
    </row>
    <row r="104" spans="1:16" x14ac:dyDescent="0.2">
      <c r="A104" s="190" t="s">
        <v>898</v>
      </c>
      <c r="B104" s="191" t="s">
        <v>899</v>
      </c>
      <c r="C104" s="192" t="s">
        <v>323</v>
      </c>
      <c r="D104" s="191" t="s">
        <v>900</v>
      </c>
      <c r="E104" s="191" t="s">
        <v>330</v>
      </c>
      <c r="F104" s="191" t="s">
        <v>901</v>
      </c>
      <c r="G104" s="257" t="s">
        <v>902</v>
      </c>
      <c r="H104" s="257" t="s">
        <v>903</v>
      </c>
      <c r="I104" s="191" t="s">
        <v>904</v>
      </c>
      <c r="J104" s="191" t="s">
        <v>327</v>
      </c>
      <c r="K104" s="191" t="s">
        <v>905</v>
      </c>
      <c r="L104" s="193">
        <v>421905641479</v>
      </c>
      <c r="M104" s="191" t="s">
        <v>906</v>
      </c>
      <c r="N104" s="191"/>
      <c r="O104" s="191"/>
      <c r="P104" s="191"/>
    </row>
    <row r="105" spans="1:16" x14ac:dyDescent="0.2">
      <c r="A105" s="190" t="s">
        <v>1846</v>
      </c>
      <c r="B105" s="191" t="s">
        <v>1847</v>
      </c>
      <c r="C105" s="192" t="s">
        <v>323</v>
      </c>
      <c r="D105" s="191" t="s">
        <v>1848</v>
      </c>
      <c r="E105" s="191" t="s">
        <v>324</v>
      </c>
      <c r="F105" s="191" t="s">
        <v>710</v>
      </c>
      <c r="G105" s="309" t="s">
        <v>1849</v>
      </c>
      <c r="H105" s="191" t="s">
        <v>1850</v>
      </c>
      <c r="I105" s="191" t="s">
        <v>1851</v>
      </c>
      <c r="J105" s="191" t="s">
        <v>327</v>
      </c>
      <c r="K105" s="191" t="s">
        <v>1852</v>
      </c>
      <c r="L105" s="193">
        <v>421902821904</v>
      </c>
      <c r="M105" s="191" t="s">
        <v>1853</v>
      </c>
      <c r="N105" s="191"/>
      <c r="O105" s="191"/>
      <c r="P105" s="191"/>
    </row>
    <row r="106" spans="1:16" x14ac:dyDescent="0.2">
      <c r="A106" s="190"/>
      <c r="B106" s="191"/>
      <c r="C106" s="192"/>
      <c r="D106" s="191"/>
      <c r="E106" s="191"/>
      <c r="F106" s="191"/>
      <c r="G106" s="191"/>
      <c r="H106" s="267"/>
      <c r="I106" s="267"/>
      <c r="J106" s="267"/>
      <c r="K106" s="191"/>
      <c r="L106" s="193"/>
      <c r="M106" s="191"/>
      <c r="N106" s="191"/>
      <c r="O106" s="191"/>
      <c r="P106" s="191"/>
    </row>
    <row r="107" spans="1:16" x14ac:dyDescent="0.2">
      <c r="A107" s="190"/>
      <c r="B107" s="191"/>
      <c r="C107" s="192"/>
      <c r="D107" s="191"/>
      <c r="E107" s="191"/>
      <c r="F107" s="191"/>
      <c r="G107" s="191"/>
      <c r="H107" s="191"/>
      <c r="I107" s="191"/>
      <c r="J107" s="191"/>
      <c r="K107" s="191"/>
      <c r="L107" s="193"/>
      <c r="M107" s="191"/>
      <c r="N107" s="191"/>
      <c r="O107" s="191"/>
      <c r="P107" s="191"/>
    </row>
    <row r="108" spans="1:16" x14ac:dyDescent="0.2">
      <c r="A108" s="190"/>
      <c r="B108" s="191"/>
      <c r="C108" s="192"/>
      <c r="D108" s="191"/>
      <c r="E108" s="191"/>
      <c r="F108" s="191"/>
      <c r="G108" s="191"/>
      <c r="H108" s="191"/>
      <c r="I108" s="191"/>
      <c r="J108" s="191"/>
      <c r="K108" s="191"/>
      <c r="L108" s="193"/>
      <c r="M108" s="191"/>
      <c r="N108" s="191"/>
      <c r="O108" s="191"/>
      <c r="P108" s="191"/>
    </row>
    <row r="109" spans="1:16" x14ac:dyDescent="0.2">
      <c r="A109" s="190"/>
      <c r="B109" s="191"/>
      <c r="C109" s="192"/>
      <c r="D109" s="192"/>
      <c r="E109" s="192"/>
      <c r="F109" s="192"/>
      <c r="G109" s="191"/>
      <c r="H109" s="257"/>
      <c r="I109" s="192"/>
      <c r="J109" s="192"/>
      <c r="K109" s="192"/>
      <c r="L109" s="193"/>
      <c r="M109" s="192"/>
      <c r="N109" s="191"/>
      <c r="O109" s="192"/>
      <c r="P109" s="192"/>
    </row>
    <row r="110" spans="1:16" x14ac:dyDescent="0.2">
      <c r="A110" s="190"/>
      <c r="B110" s="191"/>
      <c r="C110" s="192"/>
      <c r="D110" s="192"/>
      <c r="E110" s="191"/>
      <c r="F110" s="192"/>
      <c r="G110" s="191"/>
      <c r="H110" s="191"/>
      <c r="I110" s="191"/>
      <c r="J110" s="191"/>
      <c r="K110" s="191"/>
      <c r="L110" s="193"/>
      <c r="M110" s="191"/>
      <c r="N110" s="191"/>
      <c r="O110" s="191"/>
      <c r="P110" s="191"/>
    </row>
    <row r="111" spans="1:16" x14ac:dyDescent="0.2">
      <c r="A111" s="190"/>
      <c r="B111" s="191"/>
      <c r="C111" s="192"/>
      <c r="D111" s="191"/>
      <c r="E111" s="191"/>
      <c r="F111" s="191"/>
      <c r="G111" s="191"/>
      <c r="H111" s="191"/>
      <c r="I111" s="191"/>
      <c r="J111" s="191"/>
      <c r="K111" s="191"/>
      <c r="L111" s="307"/>
      <c r="M111" s="310"/>
      <c r="N111" s="191"/>
      <c r="O111" s="191"/>
      <c r="P111" s="310"/>
    </row>
    <row r="112" spans="1:16" x14ac:dyDescent="0.2">
      <c r="A112" s="190"/>
      <c r="B112" s="191"/>
      <c r="C112" s="192"/>
      <c r="D112" s="192"/>
      <c r="E112" s="192"/>
      <c r="F112" s="191"/>
      <c r="G112" s="191"/>
      <c r="H112" s="191"/>
      <c r="I112" s="192"/>
      <c r="J112" s="192"/>
      <c r="K112" s="306"/>
      <c r="L112" s="307"/>
      <c r="M112" s="192"/>
      <c r="N112" s="191"/>
      <c r="O112" s="192"/>
      <c r="P112" s="191"/>
    </row>
    <row r="113" spans="1:16" ht="12.75" x14ac:dyDescent="0.2">
      <c r="A113" s="190"/>
      <c r="B113" s="191"/>
      <c r="C113" s="192"/>
      <c r="D113" s="192"/>
      <c r="E113" s="191"/>
      <c r="F113" s="191"/>
      <c r="G113" s="191"/>
      <c r="H113" s="303"/>
      <c r="I113" s="191"/>
      <c r="J113" s="191"/>
      <c r="K113" s="267"/>
      <c r="L113" s="307"/>
      <c r="M113" s="191"/>
      <c r="N113" s="301"/>
      <c r="O113" s="191"/>
      <c r="P113" s="192"/>
    </row>
    <row r="114" spans="1:16" x14ac:dyDescent="0.2">
      <c r="A114" s="190"/>
      <c r="B114" s="191"/>
      <c r="C114" s="192"/>
      <c r="D114" s="192"/>
      <c r="E114" s="192"/>
      <c r="F114" s="192"/>
      <c r="G114" s="191"/>
      <c r="H114" s="191"/>
      <c r="I114" s="192"/>
      <c r="J114" s="192"/>
      <c r="K114" s="192"/>
      <c r="L114" s="193"/>
      <c r="M114" s="192"/>
      <c r="N114" s="192"/>
      <c r="O114" s="192"/>
      <c r="P114" s="192"/>
    </row>
    <row r="115" spans="1:16" x14ac:dyDescent="0.2">
      <c r="A115" s="190"/>
      <c r="B115" s="191"/>
      <c r="C115" s="192"/>
      <c r="D115" s="191"/>
      <c r="E115" s="191"/>
      <c r="F115" s="191"/>
      <c r="G115" s="191"/>
      <c r="H115" s="191"/>
      <c r="I115" s="191"/>
      <c r="J115" s="191"/>
      <c r="K115" s="191"/>
      <c r="L115" s="193"/>
      <c r="M115" s="191"/>
      <c r="N115" s="191"/>
      <c r="O115" s="191"/>
      <c r="P115" s="191"/>
    </row>
    <row r="116" spans="1:16" x14ac:dyDescent="0.2">
      <c r="A116" s="190"/>
      <c r="B116" s="191"/>
      <c r="C116" s="192"/>
      <c r="D116" s="192"/>
      <c r="E116" s="192"/>
      <c r="F116" s="192"/>
      <c r="G116" s="191"/>
      <c r="H116" s="191"/>
      <c r="I116" s="192"/>
      <c r="J116" s="192"/>
      <c r="K116" s="192"/>
      <c r="L116" s="193"/>
      <c r="M116" s="192"/>
      <c r="N116" s="191"/>
      <c r="O116" s="192"/>
      <c r="P116" s="191"/>
    </row>
    <row r="117" spans="1:16" x14ac:dyDescent="0.2">
      <c r="A117" s="190"/>
      <c r="B117" s="191"/>
      <c r="C117" s="192"/>
      <c r="D117" s="191"/>
      <c r="E117" s="192"/>
      <c r="F117" s="191"/>
      <c r="G117" s="191"/>
      <c r="H117" s="191"/>
      <c r="I117" s="191"/>
      <c r="J117" s="191"/>
      <c r="K117" s="191"/>
      <c r="L117" s="193"/>
      <c r="M117" s="191"/>
      <c r="N117" s="191"/>
      <c r="O117" s="191"/>
      <c r="P117" s="191"/>
    </row>
    <row r="118" spans="1:16" x14ac:dyDescent="0.2">
      <c r="A118" s="190"/>
      <c r="B118" s="191"/>
      <c r="C118" s="192"/>
      <c r="D118" s="192"/>
      <c r="E118" s="191"/>
      <c r="F118" s="192"/>
      <c r="G118" s="191"/>
      <c r="H118" s="191"/>
      <c r="I118" s="191"/>
      <c r="J118" s="191"/>
      <c r="K118" s="191"/>
      <c r="L118" s="193"/>
      <c r="M118" s="191"/>
      <c r="N118" s="191"/>
      <c r="O118" s="191"/>
      <c r="P118" s="191"/>
    </row>
    <row r="119" spans="1:16" x14ac:dyDescent="0.2">
      <c r="A119" s="190"/>
      <c r="B119" s="191"/>
      <c r="C119" s="192"/>
      <c r="D119" s="192"/>
      <c r="E119" s="191"/>
      <c r="F119" s="192"/>
      <c r="G119" s="191"/>
      <c r="H119" s="191"/>
      <c r="I119" s="191"/>
      <c r="J119" s="191"/>
      <c r="K119" s="191"/>
      <c r="L119" s="193"/>
      <c r="M119" s="191"/>
      <c r="N119" s="191"/>
      <c r="O119" s="191"/>
      <c r="P119" s="191"/>
    </row>
    <row r="120" spans="1:16" x14ac:dyDescent="0.2">
      <c r="A120" s="190"/>
      <c r="B120" s="191"/>
      <c r="C120" s="192"/>
      <c r="D120" s="191"/>
      <c r="E120" s="191"/>
      <c r="F120" s="191"/>
      <c r="G120" s="191"/>
      <c r="H120" s="191"/>
      <c r="I120" s="191"/>
      <c r="J120" s="191"/>
      <c r="K120" s="191"/>
      <c r="L120" s="193"/>
      <c r="M120" s="191"/>
      <c r="N120" s="191"/>
      <c r="O120" s="191"/>
      <c r="P120" s="191"/>
    </row>
    <row r="121" spans="1:16" x14ac:dyDescent="0.2">
      <c r="A121" s="190"/>
      <c r="B121" s="191"/>
      <c r="C121" s="192"/>
      <c r="D121" s="192"/>
      <c r="E121" s="192"/>
      <c r="F121" s="192"/>
      <c r="G121" s="311"/>
      <c r="H121" s="257"/>
      <c r="I121" s="192"/>
      <c r="J121" s="192"/>
      <c r="K121" s="192"/>
      <c r="L121" s="193"/>
      <c r="M121" s="192"/>
      <c r="N121" s="191"/>
      <c r="O121" s="192"/>
      <c r="P121" s="191"/>
    </row>
    <row r="122" spans="1:16" x14ac:dyDescent="0.2">
      <c r="A122" s="190"/>
      <c r="B122" s="191"/>
      <c r="C122" s="192"/>
      <c r="D122" s="191"/>
      <c r="E122" s="191"/>
      <c r="F122" s="191"/>
      <c r="G122" s="191"/>
      <c r="H122" s="191"/>
      <c r="I122" s="191"/>
      <c r="J122" s="191"/>
      <c r="K122" s="191"/>
      <c r="L122" s="193"/>
      <c r="M122" s="191"/>
      <c r="N122" s="191"/>
      <c r="O122" s="191"/>
      <c r="P122" s="191"/>
    </row>
    <row r="123" spans="1:16" x14ac:dyDescent="0.2">
      <c r="A123" s="190"/>
      <c r="B123" s="191"/>
      <c r="C123" s="192"/>
      <c r="D123" s="192"/>
      <c r="E123" s="191"/>
      <c r="F123" s="191"/>
      <c r="G123" s="191"/>
      <c r="H123" s="191"/>
      <c r="I123" s="191"/>
      <c r="J123" s="191"/>
      <c r="K123" s="191"/>
      <c r="L123" s="193"/>
      <c r="M123" s="191"/>
      <c r="N123" s="191"/>
      <c r="O123" s="191"/>
      <c r="P123" s="191"/>
    </row>
    <row r="124" spans="1:16" x14ac:dyDescent="0.2">
      <c r="A124" s="190"/>
      <c r="B124" s="191"/>
      <c r="C124" s="192"/>
      <c r="D124" s="192"/>
      <c r="E124" s="192"/>
      <c r="F124" s="192"/>
      <c r="G124" s="191"/>
      <c r="H124" s="191"/>
      <c r="I124" s="192"/>
      <c r="J124" s="191"/>
      <c r="K124" s="192"/>
      <c r="L124" s="193"/>
      <c r="M124" s="192"/>
      <c r="N124" s="192"/>
      <c r="O124" s="192"/>
      <c r="P124" s="192"/>
    </row>
    <row r="125" spans="1:16" x14ac:dyDescent="0.2">
      <c r="A125" s="190"/>
      <c r="B125" s="191"/>
      <c r="C125" s="192"/>
      <c r="D125" s="192"/>
      <c r="E125" s="191"/>
      <c r="F125" s="192"/>
      <c r="G125" s="191"/>
      <c r="H125" s="191"/>
      <c r="I125" s="191"/>
      <c r="J125" s="191"/>
      <c r="K125" s="191"/>
      <c r="L125" s="193"/>
      <c r="M125" s="191"/>
      <c r="N125" s="191"/>
      <c r="O125" s="191"/>
      <c r="P125" s="191"/>
    </row>
    <row r="126" spans="1:16" x14ac:dyDescent="0.2">
      <c r="A126" s="190"/>
      <c r="B126" s="191"/>
      <c r="C126" s="192"/>
      <c r="D126" s="191"/>
      <c r="E126" s="191"/>
      <c r="F126" s="191"/>
      <c r="G126" s="191"/>
      <c r="H126" s="191"/>
      <c r="I126" s="191"/>
      <c r="J126" s="191"/>
      <c r="K126" s="191"/>
      <c r="L126" s="193"/>
      <c r="M126" s="191"/>
      <c r="N126" s="191"/>
      <c r="O126" s="191"/>
      <c r="P126" s="191"/>
    </row>
    <row r="127" spans="1:16" x14ac:dyDescent="0.2">
      <c r="A127" s="190"/>
      <c r="B127" s="191"/>
      <c r="C127" s="192"/>
      <c r="D127" s="192"/>
      <c r="E127" s="191"/>
      <c r="F127" s="191"/>
      <c r="G127" s="191"/>
      <c r="H127" s="191"/>
      <c r="I127" s="191"/>
      <c r="J127" s="191"/>
      <c r="K127" s="191"/>
      <c r="L127" s="193"/>
      <c r="M127" s="191"/>
      <c r="N127" s="191"/>
      <c r="O127" s="191"/>
      <c r="P127" s="191"/>
    </row>
    <row r="128" spans="1:16" ht="12.75" x14ac:dyDescent="0.2">
      <c r="A128" s="190"/>
      <c r="B128" s="191"/>
      <c r="C128" s="192"/>
      <c r="D128" s="192"/>
      <c r="E128" s="191"/>
      <c r="F128" s="191"/>
      <c r="G128" s="312"/>
      <c r="H128" s="312"/>
      <c r="I128" s="191"/>
      <c r="J128" s="191"/>
      <c r="K128" s="191"/>
      <c r="L128" s="193"/>
      <c r="M128" s="191"/>
      <c r="N128" s="191"/>
      <c r="O128" s="191"/>
      <c r="P128" s="191"/>
    </row>
    <row r="129" spans="1:16" ht="12.75" x14ac:dyDescent="0.2">
      <c r="A129" s="190"/>
      <c r="B129" s="191"/>
      <c r="C129" s="192"/>
      <c r="D129" s="192"/>
      <c r="E129" s="191"/>
      <c r="F129" s="192"/>
      <c r="G129" s="303"/>
      <c r="H129" s="191"/>
      <c r="I129" s="191"/>
      <c r="J129" s="191"/>
      <c r="K129" s="191"/>
      <c r="L129" s="193"/>
      <c r="M129" s="191"/>
      <c r="N129" s="192"/>
      <c r="O129" s="192"/>
      <c r="P129" s="192"/>
    </row>
    <row r="130" spans="1:16" x14ac:dyDescent="0.2">
      <c r="A130" s="190"/>
      <c r="B130" s="191"/>
      <c r="C130" s="192"/>
      <c r="D130" s="192"/>
      <c r="E130" s="192"/>
      <c r="F130" s="192"/>
      <c r="G130" s="191"/>
      <c r="H130" s="191"/>
      <c r="I130" s="192"/>
      <c r="J130" s="192"/>
      <c r="K130" s="192"/>
      <c r="L130" s="193"/>
      <c r="M130" s="192"/>
      <c r="N130" s="191"/>
      <c r="O130" s="192"/>
      <c r="P130" s="191"/>
    </row>
    <row r="131" spans="1:16" x14ac:dyDescent="0.2">
      <c r="A131" s="190"/>
      <c r="B131" s="191"/>
      <c r="C131" s="192"/>
      <c r="D131" s="191"/>
      <c r="E131" s="191"/>
      <c r="F131" s="191"/>
      <c r="G131" s="191"/>
      <c r="H131" s="191"/>
      <c r="I131" s="191"/>
      <c r="J131" s="191"/>
      <c r="K131" s="191"/>
      <c r="L131" s="193"/>
      <c r="M131" s="191"/>
      <c r="N131" s="191"/>
      <c r="O131" s="192"/>
      <c r="P131" s="191"/>
    </row>
    <row r="132" spans="1:16" x14ac:dyDescent="0.2">
      <c r="A132" s="190"/>
      <c r="B132" s="191"/>
      <c r="C132" s="192"/>
      <c r="D132" s="191"/>
      <c r="E132" s="191"/>
      <c r="F132" s="191"/>
      <c r="G132" s="257"/>
      <c r="H132" s="257"/>
      <c r="I132" s="191"/>
      <c r="J132" s="191"/>
      <c r="K132" s="191"/>
      <c r="L132" s="193"/>
      <c r="M132" s="191"/>
      <c r="N132" s="191"/>
      <c r="O132" s="192"/>
      <c r="P132" s="191"/>
    </row>
    <row r="133" spans="1:16" x14ac:dyDescent="0.2">
      <c r="A133" s="190"/>
      <c r="B133" s="191"/>
      <c r="C133" s="192"/>
      <c r="D133" s="192"/>
      <c r="E133" s="192"/>
      <c r="F133" s="192"/>
      <c r="G133" s="257"/>
      <c r="H133" s="191"/>
      <c r="I133" s="192"/>
      <c r="J133" s="192"/>
      <c r="K133" s="192"/>
      <c r="L133" s="193"/>
      <c r="M133" s="192"/>
      <c r="N133" s="192"/>
      <c r="O133" s="192"/>
      <c r="P133" s="191"/>
    </row>
    <row r="134" spans="1:16" x14ac:dyDescent="0.2">
      <c r="A134" s="190"/>
      <c r="B134" s="191"/>
      <c r="C134" s="192"/>
      <c r="D134" s="191"/>
      <c r="E134" s="191"/>
      <c r="F134" s="191"/>
      <c r="G134" s="257"/>
      <c r="H134" s="257"/>
      <c r="I134" s="191"/>
      <c r="J134" s="191"/>
      <c r="K134" s="191"/>
      <c r="L134" s="193"/>
      <c r="M134" s="191"/>
      <c r="N134" s="191"/>
      <c r="O134" s="191"/>
      <c r="P134" s="191"/>
    </row>
    <row r="135" spans="1:16" x14ac:dyDescent="0.2">
      <c r="A135" s="190"/>
      <c r="B135" s="191"/>
      <c r="C135" s="192"/>
      <c r="D135" s="192"/>
      <c r="E135" s="191"/>
      <c r="F135" s="192"/>
      <c r="G135" s="191"/>
      <c r="H135" s="191"/>
      <c r="I135" s="191"/>
      <c r="J135" s="191"/>
      <c r="K135" s="267"/>
      <c r="L135" s="307"/>
      <c r="M135" s="191"/>
      <c r="N135" s="191"/>
      <c r="O135" s="191"/>
      <c r="P135" s="191"/>
    </row>
    <row r="136" spans="1:16" x14ac:dyDescent="0.2">
      <c r="A136" s="170"/>
      <c r="B136" s="269"/>
      <c r="C136" s="192"/>
      <c r="D136" s="269"/>
      <c r="E136" s="269"/>
      <c r="F136" s="269"/>
      <c r="G136" s="269"/>
      <c r="H136" s="269"/>
      <c r="I136" s="269"/>
      <c r="J136" s="191"/>
      <c r="K136" s="269"/>
      <c r="L136" s="313"/>
      <c r="M136" s="269"/>
      <c r="N136" s="269"/>
      <c r="O136" s="269"/>
      <c r="P136" s="269"/>
    </row>
    <row r="137" spans="1:16" x14ac:dyDescent="0.2">
      <c r="A137" s="195"/>
      <c r="B137" s="277"/>
      <c r="C137" s="277"/>
      <c r="D137" s="277"/>
      <c r="E137" s="277"/>
      <c r="F137" s="277"/>
      <c r="G137" s="277"/>
      <c r="H137" s="277"/>
      <c r="I137" s="277"/>
      <c r="J137" s="277"/>
      <c r="K137" s="277"/>
      <c r="L137" s="278"/>
      <c r="M137" s="277"/>
      <c r="N137" s="277"/>
      <c r="O137" s="277"/>
      <c r="P137" s="277"/>
    </row>
    <row r="138" spans="1:16" x14ac:dyDescent="0.2">
      <c r="A138" s="190"/>
      <c r="B138" s="191"/>
      <c r="C138" s="192"/>
      <c r="D138" s="191"/>
      <c r="E138" s="191"/>
      <c r="F138" s="191"/>
      <c r="G138" s="191"/>
      <c r="H138" s="191"/>
      <c r="I138" s="191"/>
      <c r="J138" s="191"/>
      <c r="K138" s="191"/>
      <c r="L138" s="193"/>
      <c r="M138" s="191"/>
      <c r="N138" s="270"/>
      <c r="O138" s="191"/>
      <c r="P138" s="191"/>
    </row>
    <row r="139" spans="1:16" x14ac:dyDescent="0.2">
      <c r="A139" s="190"/>
      <c r="B139" s="191"/>
      <c r="C139" s="192"/>
      <c r="D139" s="192"/>
      <c r="E139" s="191"/>
      <c r="F139" s="192"/>
      <c r="G139" s="257"/>
      <c r="H139" s="191"/>
      <c r="I139" s="191"/>
      <c r="J139" s="191"/>
      <c r="K139" s="191"/>
      <c r="L139" s="193"/>
      <c r="M139" s="191"/>
      <c r="N139" s="191"/>
      <c r="O139" s="191"/>
      <c r="P139" s="191"/>
    </row>
    <row r="140" spans="1:16" x14ac:dyDescent="0.2">
      <c r="A140" s="190"/>
      <c r="B140" s="191"/>
      <c r="C140" s="192"/>
      <c r="D140" s="191"/>
      <c r="E140" s="191"/>
      <c r="F140" s="191"/>
      <c r="G140" s="191"/>
      <c r="H140" s="191"/>
      <c r="I140" s="191"/>
      <c r="J140" s="191"/>
      <c r="K140" s="191"/>
      <c r="L140" s="193"/>
      <c r="M140" s="191"/>
      <c r="N140" s="191"/>
      <c r="O140" s="191"/>
      <c r="P140" s="191"/>
    </row>
    <row r="141" spans="1:16" x14ac:dyDescent="0.2">
      <c r="A141" s="190"/>
      <c r="B141" s="191"/>
      <c r="C141" s="192"/>
      <c r="D141" s="192"/>
      <c r="E141" s="191"/>
      <c r="F141" s="191"/>
      <c r="G141" s="191"/>
      <c r="H141" s="191"/>
      <c r="I141" s="191"/>
      <c r="J141" s="191"/>
      <c r="K141" s="191"/>
      <c r="L141" s="193"/>
      <c r="M141" s="191"/>
      <c r="N141" s="191"/>
      <c r="O141" s="191"/>
      <c r="P141" s="191"/>
    </row>
    <row r="142" spans="1:16" x14ac:dyDescent="0.2">
      <c r="A142" s="170"/>
      <c r="B142" s="269"/>
      <c r="C142" s="192"/>
      <c r="D142" s="269"/>
      <c r="E142" s="269"/>
      <c r="F142" s="269"/>
      <c r="G142" s="269"/>
      <c r="H142" s="269"/>
      <c r="I142" s="269"/>
      <c r="J142" s="269"/>
      <c r="K142" s="269"/>
      <c r="L142" s="313"/>
      <c r="M142" s="269"/>
      <c r="N142" s="269"/>
      <c r="O142" s="269"/>
      <c r="P142" s="269"/>
    </row>
    <row r="143" spans="1:16" x14ac:dyDescent="0.2">
      <c r="A143" s="195"/>
      <c r="B143" s="277"/>
      <c r="C143" s="277"/>
      <c r="D143" s="277"/>
      <c r="E143" s="277"/>
      <c r="F143" s="277"/>
      <c r="G143" s="277"/>
      <c r="H143" s="277"/>
      <c r="I143" s="277"/>
      <c r="J143" s="277"/>
      <c r="K143" s="277"/>
      <c r="L143" s="278"/>
      <c r="M143" s="277"/>
      <c r="N143" s="277"/>
      <c r="O143" s="277"/>
      <c r="P143" s="277"/>
    </row>
    <row r="144" spans="1:16" x14ac:dyDescent="0.2">
      <c r="A144" s="190"/>
      <c r="B144" s="191"/>
      <c r="C144" s="192"/>
      <c r="D144" s="191"/>
      <c r="E144" s="191"/>
      <c r="F144" s="191"/>
      <c r="G144" s="191"/>
      <c r="H144" s="257"/>
      <c r="I144" s="191"/>
      <c r="J144" s="191"/>
      <c r="K144" s="191"/>
      <c r="L144" s="193"/>
      <c r="M144" s="191"/>
      <c r="N144" s="191"/>
      <c r="O144" s="191"/>
      <c r="P144" s="191"/>
    </row>
    <row r="145" spans="1:16" x14ac:dyDescent="0.2">
      <c r="A145" s="190"/>
      <c r="B145" s="191"/>
      <c r="C145" s="192"/>
      <c r="D145" s="191"/>
      <c r="E145" s="191"/>
      <c r="F145" s="191"/>
      <c r="G145" s="191"/>
      <c r="H145" s="191"/>
      <c r="I145" s="191"/>
      <c r="J145" s="191"/>
      <c r="K145" s="191"/>
      <c r="L145" s="193"/>
      <c r="M145" s="191"/>
      <c r="N145" s="191"/>
      <c r="O145" s="191"/>
      <c r="P145" s="301"/>
    </row>
    <row r="146" spans="1:16" x14ac:dyDescent="0.2">
      <c r="A146" s="190"/>
      <c r="B146" s="191"/>
      <c r="C146" s="192"/>
      <c r="D146" s="191"/>
      <c r="E146" s="191"/>
      <c r="F146" s="191"/>
      <c r="G146" s="191"/>
      <c r="H146" s="191"/>
      <c r="I146" s="191"/>
      <c r="J146" s="191"/>
      <c r="K146" s="191"/>
      <c r="L146" s="193"/>
      <c r="M146" s="191"/>
      <c r="N146" s="191"/>
      <c r="O146" s="191"/>
      <c r="P146" s="191"/>
    </row>
    <row r="147" spans="1:16" x14ac:dyDescent="0.2">
      <c r="A147" s="190"/>
      <c r="B147" s="191"/>
      <c r="C147" s="192"/>
      <c r="D147" s="191"/>
      <c r="E147" s="191"/>
      <c r="F147" s="191"/>
      <c r="G147" s="191"/>
      <c r="H147" s="191"/>
      <c r="I147" s="191"/>
      <c r="J147" s="191"/>
      <c r="K147" s="191"/>
      <c r="L147" s="193"/>
      <c r="M147" s="191"/>
      <c r="N147" s="191"/>
      <c r="O147" s="191"/>
      <c r="P147" s="191"/>
    </row>
    <row r="148" spans="1:16" x14ac:dyDescent="0.2">
      <c r="A148" s="190"/>
      <c r="B148" s="191"/>
      <c r="C148" s="192"/>
      <c r="D148" s="191"/>
      <c r="E148" s="191"/>
      <c r="F148" s="191"/>
      <c r="G148" s="191"/>
      <c r="H148" s="191"/>
      <c r="I148" s="191"/>
      <c r="J148" s="191"/>
      <c r="K148" s="191"/>
      <c r="L148" s="193"/>
      <c r="M148" s="191"/>
      <c r="N148" s="191"/>
      <c r="O148" s="191"/>
      <c r="P148" s="191"/>
    </row>
    <row r="149" spans="1:16" x14ac:dyDescent="0.2">
      <c r="A149" s="190"/>
      <c r="B149" s="191"/>
      <c r="C149" s="192"/>
      <c r="D149" s="191"/>
      <c r="E149" s="191"/>
      <c r="F149" s="191"/>
      <c r="G149" s="191"/>
      <c r="H149" s="257"/>
      <c r="I149" s="191"/>
      <c r="J149" s="191"/>
      <c r="K149" s="191"/>
      <c r="L149" s="193"/>
      <c r="M149" s="191"/>
      <c r="N149" s="191"/>
      <c r="O149" s="191"/>
      <c r="P149" s="191"/>
    </row>
    <row r="150" spans="1:16" x14ac:dyDescent="0.2">
      <c r="A150" s="190"/>
      <c r="B150" s="191"/>
      <c r="C150" s="192"/>
      <c r="D150" s="191"/>
      <c r="E150" s="191"/>
      <c r="F150" s="191"/>
      <c r="G150" s="257"/>
      <c r="H150" s="191"/>
      <c r="I150" s="191"/>
      <c r="J150" s="191"/>
      <c r="K150" s="191"/>
      <c r="L150" s="193"/>
      <c r="M150" s="191"/>
      <c r="N150" s="191"/>
      <c r="O150" s="191"/>
      <c r="P150" s="191"/>
    </row>
    <row r="151" spans="1:16" x14ac:dyDescent="0.2">
      <c r="A151" s="190"/>
      <c r="B151" s="191"/>
      <c r="C151" s="192"/>
      <c r="D151" s="192"/>
      <c r="E151" s="191"/>
      <c r="F151" s="192"/>
      <c r="G151" s="191"/>
      <c r="H151" s="191"/>
      <c r="I151" s="191"/>
      <c r="J151" s="191"/>
      <c r="K151" s="191"/>
      <c r="L151" s="193"/>
      <c r="M151" s="191"/>
      <c r="N151" s="191"/>
      <c r="O151" s="191"/>
      <c r="P151" s="191"/>
    </row>
    <row r="152" spans="1:16" x14ac:dyDescent="0.2">
      <c r="A152" s="190"/>
      <c r="B152" s="191"/>
      <c r="C152" s="192"/>
      <c r="D152" s="191"/>
      <c r="E152" s="191"/>
      <c r="F152" s="191"/>
      <c r="G152" s="191"/>
      <c r="H152" s="257"/>
      <c r="I152" s="191"/>
      <c r="J152" s="191"/>
      <c r="K152" s="191"/>
      <c r="L152" s="193"/>
      <c r="M152" s="191"/>
      <c r="N152" s="191"/>
      <c r="O152" s="191"/>
      <c r="P152" s="191"/>
    </row>
    <row r="153" spans="1:16" x14ac:dyDescent="0.2">
      <c r="A153" s="190"/>
      <c r="B153" s="191"/>
      <c r="C153" s="192"/>
      <c r="D153" s="191"/>
      <c r="E153" s="191"/>
      <c r="F153" s="191"/>
      <c r="G153" s="191"/>
      <c r="H153" s="191"/>
      <c r="I153" s="191"/>
      <c r="J153" s="191"/>
      <c r="K153" s="191"/>
      <c r="L153" s="193"/>
      <c r="M153" s="191"/>
      <c r="N153" s="191"/>
      <c r="O153" s="191"/>
      <c r="P153" s="191"/>
    </row>
    <row r="154" spans="1:16" x14ac:dyDescent="0.2">
      <c r="A154" s="190"/>
      <c r="B154" s="191"/>
      <c r="C154" s="192"/>
      <c r="D154" s="191"/>
      <c r="E154" s="191"/>
      <c r="F154" s="191"/>
      <c r="G154" s="191"/>
      <c r="H154" s="191"/>
      <c r="I154" s="191"/>
      <c r="J154" s="191"/>
      <c r="K154" s="267"/>
      <c r="L154" s="307"/>
      <c r="M154" s="191"/>
      <c r="N154" s="191"/>
      <c r="O154" s="191"/>
      <c r="P154" s="191"/>
    </row>
    <row r="155" spans="1:16" x14ac:dyDescent="0.2">
      <c r="A155" s="190"/>
      <c r="B155" s="191"/>
      <c r="C155" s="192"/>
      <c r="D155" s="191"/>
      <c r="E155" s="191"/>
      <c r="F155" s="191"/>
      <c r="G155" s="191"/>
      <c r="H155" s="191"/>
      <c r="I155" s="191"/>
      <c r="J155" s="191"/>
      <c r="K155" s="191"/>
      <c r="L155" s="193"/>
      <c r="M155" s="191"/>
      <c r="N155" s="191"/>
      <c r="O155" s="191"/>
      <c r="P155" s="191"/>
    </row>
    <row r="156" spans="1:16" x14ac:dyDescent="0.2">
      <c r="A156" s="190"/>
      <c r="B156" s="191"/>
      <c r="C156" s="192"/>
      <c r="D156" s="192"/>
      <c r="E156" s="191"/>
      <c r="F156" s="192"/>
      <c r="G156" s="191"/>
      <c r="H156" s="257"/>
      <c r="I156" s="191"/>
      <c r="J156" s="191"/>
      <c r="K156" s="191"/>
      <c r="L156" s="193"/>
      <c r="M156" s="191"/>
      <c r="N156" s="191"/>
      <c r="O156" s="191"/>
      <c r="P156" s="191"/>
    </row>
    <row r="157" spans="1:16" x14ac:dyDescent="0.2">
      <c r="A157" s="190"/>
      <c r="B157" s="191"/>
      <c r="C157" s="192"/>
      <c r="D157" s="192"/>
      <c r="E157" s="192"/>
      <c r="F157" s="192"/>
      <c r="G157" s="257"/>
      <c r="H157" s="257"/>
      <c r="I157" s="192"/>
      <c r="J157" s="192"/>
      <c r="K157" s="192"/>
      <c r="L157" s="307"/>
      <c r="M157" s="192"/>
      <c r="N157" s="192"/>
      <c r="O157" s="192"/>
      <c r="P157" s="192"/>
    </row>
    <row r="158" spans="1:16" x14ac:dyDescent="0.2">
      <c r="A158" s="190"/>
      <c r="B158" s="191"/>
      <c r="C158" s="192"/>
      <c r="D158" s="192"/>
      <c r="E158" s="191"/>
      <c r="F158" s="191"/>
      <c r="G158" s="191"/>
      <c r="H158" s="191"/>
      <c r="I158" s="191"/>
      <c r="J158" s="191"/>
      <c r="K158" s="191"/>
      <c r="L158" s="193"/>
      <c r="M158" s="191"/>
      <c r="N158" s="191"/>
      <c r="O158" s="191"/>
      <c r="P158" s="191"/>
    </row>
    <row r="159" spans="1:16" x14ac:dyDescent="0.2">
      <c r="A159" s="190"/>
      <c r="B159" s="191"/>
      <c r="C159" s="192"/>
      <c r="D159" s="192"/>
      <c r="E159" s="192"/>
      <c r="F159" s="192"/>
      <c r="G159" s="257"/>
      <c r="H159" s="257"/>
      <c r="I159" s="192"/>
      <c r="J159" s="192"/>
      <c r="K159" s="192"/>
      <c r="L159" s="307"/>
      <c r="M159" s="192"/>
      <c r="N159" s="192"/>
      <c r="O159" s="192"/>
      <c r="P159" s="192"/>
    </row>
    <row r="160" spans="1:16" x14ac:dyDescent="0.2">
      <c r="A160" s="190"/>
      <c r="B160" s="191"/>
      <c r="C160" s="192"/>
      <c r="D160" s="192"/>
      <c r="E160" s="191"/>
      <c r="F160" s="191"/>
      <c r="G160" s="191"/>
      <c r="H160" s="191"/>
      <c r="I160" s="191"/>
      <c r="J160" s="191"/>
      <c r="K160" s="191"/>
      <c r="L160" s="193"/>
      <c r="M160" s="191"/>
      <c r="N160" s="191"/>
      <c r="O160" s="191"/>
      <c r="P160" s="191"/>
    </row>
    <row r="161" spans="1:16" x14ac:dyDescent="0.2">
      <c r="A161" s="190"/>
      <c r="B161" s="191"/>
      <c r="C161" s="192"/>
      <c r="D161" s="192"/>
      <c r="E161" s="192"/>
      <c r="F161" s="192"/>
      <c r="G161" s="191"/>
      <c r="H161" s="191"/>
      <c r="I161" s="192"/>
      <c r="J161" s="191"/>
      <c r="K161" s="192"/>
      <c r="L161" s="193"/>
      <c r="M161" s="192"/>
      <c r="N161" s="191"/>
      <c r="O161" s="192"/>
      <c r="P161" s="191"/>
    </row>
    <row r="162" spans="1:16" x14ac:dyDescent="0.2">
      <c r="A162" s="195"/>
      <c r="B162" s="277"/>
      <c r="C162" s="277"/>
      <c r="D162" s="277"/>
      <c r="E162" s="277"/>
      <c r="F162" s="277"/>
      <c r="G162" s="277"/>
      <c r="H162" s="277"/>
      <c r="I162" s="277"/>
      <c r="J162" s="277"/>
      <c r="K162" s="277"/>
      <c r="L162" s="278"/>
      <c r="M162" s="277"/>
      <c r="N162" s="277"/>
      <c r="O162" s="277"/>
      <c r="P162" s="277"/>
    </row>
    <row r="163" spans="1:16" x14ac:dyDescent="0.2">
      <c r="A163" s="190"/>
      <c r="B163" s="191"/>
      <c r="C163" s="192"/>
      <c r="D163" s="192"/>
      <c r="E163" s="191"/>
      <c r="F163" s="192"/>
      <c r="G163" s="257"/>
      <c r="H163" s="257"/>
      <c r="I163" s="191"/>
      <c r="J163" s="191"/>
      <c r="K163" s="191"/>
      <c r="L163" s="193"/>
      <c r="M163" s="191"/>
      <c r="N163" s="191"/>
      <c r="O163" s="191"/>
      <c r="P163" s="191"/>
    </row>
    <row r="164" spans="1:16" x14ac:dyDescent="0.2">
      <c r="A164" s="190"/>
      <c r="B164" s="191"/>
      <c r="C164" s="192"/>
      <c r="D164" s="192"/>
      <c r="E164" s="192"/>
      <c r="F164" s="192"/>
      <c r="G164" s="191"/>
      <c r="H164" s="257"/>
      <c r="I164" s="192"/>
      <c r="J164" s="192"/>
      <c r="K164" s="192"/>
      <c r="L164" s="193"/>
      <c r="M164" s="192"/>
      <c r="N164" s="192"/>
      <c r="O164" s="192"/>
      <c r="P164" s="192"/>
    </row>
    <row r="165" spans="1:16" x14ac:dyDescent="0.2">
      <c r="A165" s="190"/>
      <c r="B165" s="191"/>
      <c r="C165" s="192"/>
      <c r="D165" s="192"/>
      <c r="E165" s="192"/>
      <c r="F165" s="192"/>
      <c r="G165" s="257"/>
      <c r="H165" s="257"/>
      <c r="I165" s="192"/>
      <c r="J165" s="192"/>
      <c r="K165" s="192"/>
      <c r="L165" s="193"/>
      <c r="M165" s="192"/>
      <c r="N165" s="191"/>
      <c r="O165" s="192"/>
      <c r="P165" s="191"/>
    </row>
    <row r="166" spans="1:16" x14ac:dyDescent="0.2">
      <c r="A166" s="190"/>
      <c r="B166" s="191"/>
      <c r="C166" s="192"/>
      <c r="D166" s="191"/>
      <c r="E166" s="191"/>
      <c r="F166" s="191"/>
      <c r="G166" s="257"/>
      <c r="H166" s="257"/>
      <c r="I166" s="191"/>
      <c r="J166" s="191"/>
      <c r="K166" s="191"/>
      <c r="L166" s="193"/>
      <c r="M166" s="191"/>
      <c r="N166" s="191"/>
      <c r="O166" s="191"/>
      <c r="P166" s="191"/>
    </row>
    <row r="167" spans="1:16" x14ac:dyDescent="0.2">
      <c r="A167" s="190"/>
      <c r="B167" s="191"/>
      <c r="C167" s="192"/>
      <c r="D167" s="192"/>
      <c r="E167" s="192"/>
      <c r="F167" s="192"/>
      <c r="G167" s="191"/>
      <c r="H167" s="191"/>
      <c r="I167" s="192"/>
      <c r="J167" s="192"/>
      <c r="K167" s="192"/>
      <c r="L167" s="193"/>
      <c r="M167" s="192"/>
      <c r="N167" s="192"/>
      <c r="O167" s="192"/>
      <c r="P167" s="192"/>
    </row>
    <row r="168" spans="1:16" x14ac:dyDescent="0.2">
      <c r="A168" s="190"/>
      <c r="B168" s="191"/>
      <c r="C168" s="192"/>
      <c r="D168" s="192"/>
      <c r="E168" s="192"/>
      <c r="F168" s="192"/>
      <c r="G168" s="191"/>
      <c r="H168" s="191"/>
      <c r="I168" s="192"/>
      <c r="J168" s="192"/>
      <c r="K168" s="192"/>
      <c r="L168" s="193"/>
      <c r="M168" s="192"/>
      <c r="N168" s="191"/>
      <c r="O168" s="192"/>
      <c r="P168" s="191"/>
    </row>
    <row r="169" spans="1:16" x14ac:dyDescent="0.2">
      <c r="A169" s="190"/>
      <c r="B169" s="191"/>
      <c r="C169" s="192"/>
      <c r="D169" s="191"/>
      <c r="E169" s="191"/>
      <c r="F169" s="191"/>
      <c r="G169" s="191"/>
      <c r="H169" s="191"/>
      <c r="I169" s="191"/>
      <c r="J169" s="191"/>
      <c r="K169" s="191"/>
      <c r="L169" s="193"/>
      <c r="M169" s="191"/>
      <c r="N169" s="191"/>
      <c r="O169" s="191"/>
      <c r="P169" s="191"/>
    </row>
    <row r="170" spans="1:16" x14ac:dyDescent="0.2">
      <c r="A170" s="170"/>
      <c r="B170" s="269"/>
      <c r="C170" s="192"/>
      <c r="D170" s="269"/>
      <c r="E170" s="269"/>
      <c r="F170" s="269"/>
      <c r="G170" s="269"/>
      <c r="H170" s="269"/>
      <c r="I170" s="269"/>
      <c r="J170" s="269"/>
      <c r="K170" s="269"/>
      <c r="L170" s="313"/>
      <c r="M170" s="270"/>
      <c r="N170" s="269"/>
      <c r="O170" s="270"/>
      <c r="P170" s="269"/>
    </row>
    <row r="171" spans="1:16" x14ac:dyDescent="0.2">
      <c r="A171" s="170"/>
      <c r="B171" s="269"/>
      <c r="C171" s="192"/>
      <c r="D171" s="269"/>
      <c r="E171" s="269"/>
      <c r="F171" s="269"/>
      <c r="G171" s="269"/>
      <c r="H171" s="269"/>
      <c r="I171" s="269"/>
      <c r="J171" s="269"/>
      <c r="K171" s="269"/>
      <c r="L171" s="313"/>
      <c r="M171" s="269"/>
      <c r="N171" s="269"/>
      <c r="O171" s="270"/>
      <c r="P171" s="269"/>
    </row>
    <row r="172" spans="1:16" x14ac:dyDescent="0.2">
      <c r="A172" s="190"/>
      <c r="B172" s="191"/>
      <c r="C172" s="192"/>
      <c r="D172" s="191"/>
      <c r="E172" s="191"/>
      <c r="F172" s="191"/>
      <c r="G172" s="257"/>
      <c r="H172" s="257"/>
      <c r="I172" s="191"/>
      <c r="J172" s="191"/>
      <c r="K172" s="191"/>
      <c r="L172" s="193"/>
      <c r="M172" s="191"/>
      <c r="N172" s="191"/>
      <c r="O172" s="191"/>
      <c r="P172" s="191"/>
    </row>
    <row r="173" spans="1:16" x14ac:dyDescent="0.2">
      <c r="A173" s="190"/>
      <c r="B173" s="191"/>
      <c r="C173" s="192"/>
      <c r="D173" s="191"/>
      <c r="E173" s="191"/>
      <c r="F173" s="191"/>
      <c r="G173" s="191"/>
      <c r="H173" s="191"/>
      <c r="I173" s="191"/>
      <c r="J173" s="191"/>
      <c r="K173" s="191"/>
      <c r="L173" s="193"/>
      <c r="M173" s="191"/>
      <c r="N173" s="191"/>
      <c r="O173" s="191"/>
      <c r="P173" s="191"/>
    </row>
    <row r="174" spans="1:16" x14ac:dyDescent="0.2">
      <c r="A174" s="190"/>
      <c r="B174" s="191"/>
      <c r="C174" s="192"/>
      <c r="D174" s="192"/>
      <c r="E174" s="192"/>
      <c r="F174" s="192"/>
      <c r="G174" s="257"/>
      <c r="H174" s="191"/>
      <c r="I174" s="192"/>
      <c r="J174" s="192"/>
      <c r="K174" s="192"/>
      <c r="L174" s="193"/>
      <c r="M174" s="192"/>
      <c r="N174" s="191"/>
      <c r="O174" s="192"/>
      <c r="P174" s="191"/>
    </row>
    <row r="175" spans="1:16" x14ac:dyDescent="0.2">
      <c r="A175" s="190"/>
      <c r="B175" s="191"/>
      <c r="C175" s="192"/>
      <c r="D175" s="191"/>
      <c r="E175" s="191"/>
      <c r="F175" s="191"/>
      <c r="G175" s="191"/>
      <c r="H175" s="191"/>
      <c r="I175" s="191"/>
      <c r="J175" s="191"/>
      <c r="K175" s="191"/>
      <c r="L175" s="193"/>
      <c r="M175" s="191"/>
      <c r="N175" s="191"/>
      <c r="O175" s="191"/>
      <c r="P175" s="191"/>
    </row>
    <row r="176" spans="1:16" x14ac:dyDescent="0.2">
      <c r="A176" s="190"/>
      <c r="B176" s="191"/>
      <c r="C176" s="192"/>
      <c r="D176" s="191"/>
      <c r="E176" s="191"/>
      <c r="F176" s="191"/>
      <c r="G176" s="191"/>
      <c r="H176" s="191"/>
      <c r="I176" s="191"/>
      <c r="J176" s="191"/>
      <c r="K176" s="191"/>
      <c r="L176" s="193"/>
      <c r="M176" s="191"/>
      <c r="N176" s="191"/>
      <c r="O176" s="191"/>
      <c r="P176" s="191"/>
    </row>
    <row r="177" spans="1:16" x14ac:dyDescent="0.2">
      <c r="A177" s="190"/>
      <c r="B177" s="191"/>
      <c r="C177" s="192"/>
      <c r="D177" s="191"/>
      <c r="E177" s="269"/>
      <c r="F177" s="191"/>
      <c r="G177" s="257"/>
      <c r="H177" s="257"/>
      <c r="I177" s="191"/>
      <c r="J177" s="191"/>
      <c r="K177" s="191"/>
      <c r="L177" s="193"/>
      <c r="M177" s="191"/>
      <c r="N177" s="191"/>
      <c r="O177" s="191"/>
      <c r="P177" s="191"/>
    </row>
    <row r="178" spans="1:16" x14ac:dyDescent="0.2">
      <c r="A178" s="170"/>
      <c r="B178" s="269"/>
      <c r="C178" s="192"/>
      <c r="D178" s="192"/>
      <c r="E178" s="269"/>
      <c r="F178" s="192"/>
      <c r="G178" s="269"/>
      <c r="H178" s="269"/>
      <c r="I178" s="269"/>
      <c r="J178" s="269"/>
      <c r="K178" s="269"/>
      <c r="L178" s="313"/>
      <c r="M178" s="269"/>
      <c r="N178" s="269"/>
      <c r="O178" s="269"/>
      <c r="P178" s="269"/>
    </row>
    <row r="179" spans="1:16" x14ac:dyDescent="0.2">
      <c r="A179" s="170"/>
      <c r="B179" s="309"/>
      <c r="C179" s="192"/>
      <c r="D179" s="269"/>
      <c r="E179" s="269"/>
      <c r="F179" s="269"/>
      <c r="G179" s="269"/>
      <c r="H179" s="269"/>
      <c r="I179" s="269"/>
      <c r="J179" s="269"/>
      <c r="K179" s="269"/>
      <c r="L179" s="314"/>
      <c r="M179" s="269"/>
      <c r="N179" s="269"/>
      <c r="O179" s="269"/>
      <c r="P179" s="269"/>
    </row>
    <row r="180" spans="1:16" x14ac:dyDescent="0.2">
      <c r="A180" s="170"/>
      <c r="B180" s="269"/>
      <c r="C180" s="269"/>
      <c r="D180" s="192"/>
      <c r="E180" s="269"/>
      <c r="F180" s="192"/>
      <c r="G180" s="269"/>
      <c r="H180" s="269"/>
      <c r="I180" s="269"/>
      <c r="J180" s="269"/>
      <c r="K180" s="269"/>
      <c r="L180" s="313"/>
      <c r="M180" s="269"/>
      <c r="N180" s="269"/>
      <c r="O180" s="269"/>
      <c r="P180" s="269"/>
    </row>
    <row r="181" spans="1:16" x14ac:dyDescent="0.2">
      <c r="A181" s="190"/>
      <c r="B181" s="191"/>
      <c r="C181" s="192"/>
      <c r="D181" s="191"/>
      <c r="E181" s="191"/>
      <c r="F181" s="191"/>
      <c r="G181" s="191"/>
      <c r="H181" s="257"/>
      <c r="I181" s="191"/>
      <c r="J181" s="191"/>
      <c r="K181" s="191"/>
      <c r="L181" s="193"/>
      <c r="M181" s="191"/>
      <c r="N181" s="191"/>
      <c r="O181" s="191"/>
      <c r="P181" s="191"/>
    </row>
    <row r="182" spans="1:16" x14ac:dyDescent="0.2">
      <c r="A182" s="170"/>
      <c r="B182" s="269"/>
      <c r="C182" s="269"/>
      <c r="D182" s="192"/>
      <c r="E182" s="269"/>
      <c r="F182" s="192"/>
      <c r="G182" s="269"/>
      <c r="H182" s="315"/>
      <c r="I182" s="269"/>
      <c r="J182" s="269"/>
      <c r="K182" s="269"/>
      <c r="L182" s="313"/>
      <c r="M182" s="269"/>
      <c r="N182" s="269"/>
      <c r="O182" s="269"/>
      <c r="P182" s="269"/>
    </row>
    <row r="183" spans="1:16" ht="12.75" x14ac:dyDescent="0.2">
      <c r="A183" s="170"/>
      <c r="B183" s="269"/>
      <c r="C183" s="269"/>
      <c r="D183" s="192"/>
      <c r="E183" s="269"/>
      <c r="F183" s="192"/>
      <c r="G183" s="316"/>
      <c r="H183" s="315"/>
      <c r="I183" s="269"/>
      <c r="J183" s="269"/>
      <c r="K183" s="269"/>
      <c r="L183" s="313"/>
      <c r="M183" s="269"/>
      <c r="N183" s="269"/>
      <c r="O183" s="269"/>
      <c r="P183" s="269"/>
    </row>
    <row r="184" spans="1:16" x14ac:dyDescent="0.2">
      <c r="A184" s="195"/>
      <c r="B184" s="277"/>
      <c r="C184" s="277"/>
      <c r="D184" s="277"/>
      <c r="E184" s="277"/>
      <c r="F184" s="277"/>
      <c r="G184" s="277"/>
      <c r="H184" s="277"/>
      <c r="I184" s="277"/>
      <c r="J184" s="277"/>
      <c r="K184" s="277"/>
      <c r="L184" s="278"/>
      <c r="M184" s="277"/>
      <c r="N184" s="277"/>
      <c r="O184" s="277"/>
      <c r="P184" s="277"/>
    </row>
    <row r="185" spans="1:16" x14ac:dyDescent="0.2">
      <c r="A185" s="195"/>
      <c r="B185" s="277"/>
      <c r="C185" s="277"/>
      <c r="D185" s="277"/>
      <c r="E185" s="277"/>
      <c r="F185" s="277"/>
      <c r="G185" s="277"/>
      <c r="H185" s="277"/>
      <c r="I185" s="277"/>
      <c r="J185" s="277"/>
      <c r="K185" s="277"/>
      <c r="L185" s="278"/>
      <c r="M185" s="277"/>
      <c r="N185" s="277"/>
      <c r="O185" s="277"/>
      <c r="P185" s="277"/>
    </row>
    <row r="186" spans="1:16" x14ac:dyDescent="0.2">
      <c r="A186" s="195"/>
      <c r="B186" s="277"/>
      <c r="C186" s="277"/>
      <c r="D186" s="277"/>
      <c r="E186" s="277"/>
      <c r="F186" s="277"/>
      <c r="G186" s="277"/>
      <c r="H186" s="277"/>
      <c r="I186" s="277"/>
      <c r="J186" s="277"/>
      <c r="K186" s="277"/>
      <c r="L186" s="278"/>
      <c r="M186" s="277"/>
      <c r="N186" s="277"/>
      <c r="O186" s="277"/>
      <c r="P186" s="277"/>
    </row>
    <row r="187" spans="1:16" x14ac:dyDescent="0.2">
      <c r="A187" s="195"/>
      <c r="B187" s="277"/>
      <c r="C187" s="277"/>
      <c r="D187" s="277"/>
      <c r="E187" s="277"/>
      <c r="F187" s="277"/>
      <c r="G187" s="277"/>
      <c r="H187" s="277"/>
      <c r="I187" s="277"/>
      <c r="J187" s="277"/>
      <c r="K187" s="277"/>
      <c r="L187" s="278"/>
      <c r="M187" s="277"/>
      <c r="N187" s="277"/>
      <c r="O187" s="277"/>
      <c r="P187" s="277"/>
    </row>
    <row r="188" spans="1:16" ht="12.75" x14ac:dyDescent="0.2">
      <c r="A188" s="195"/>
      <c r="B188" s="277"/>
      <c r="C188" s="277"/>
      <c r="D188" s="277"/>
      <c r="E188" s="277"/>
      <c r="F188" s="277"/>
      <c r="G188" s="304"/>
      <c r="H188" s="277"/>
      <c r="I188" s="277"/>
      <c r="J188" s="277"/>
      <c r="K188" s="277"/>
      <c r="L188" s="278"/>
      <c r="M188" s="277"/>
      <c r="N188" s="277"/>
      <c r="O188" s="277"/>
      <c r="P188" s="277"/>
    </row>
    <row r="189" spans="1:16" x14ac:dyDescent="0.2">
      <c r="A189" s="195"/>
      <c r="B189" s="277"/>
      <c r="C189" s="277"/>
      <c r="D189" s="277"/>
      <c r="E189" s="277"/>
      <c r="F189" s="277"/>
      <c r="G189" s="277"/>
      <c r="H189" s="277"/>
      <c r="I189" s="277"/>
      <c r="J189" s="277"/>
      <c r="K189" s="277"/>
      <c r="L189" s="278"/>
      <c r="M189" s="277"/>
      <c r="N189" s="277"/>
      <c r="O189" s="277"/>
      <c r="P189" s="277"/>
    </row>
    <row r="190" spans="1:16" x14ac:dyDescent="0.2">
      <c r="A190" s="195"/>
      <c r="B190" s="277"/>
      <c r="C190" s="277"/>
      <c r="D190" s="277"/>
      <c r="E190" s="277"/>
      <c r="F190" s="277"/>
      <c r="G190" s="277"/>
      <c r="H190" s="277"/>
      <c r="I190" s="277"/>
      <c r="J190" s="269"/>
      <c r="K190" s="277"/>
      <c r="L190" s="278"/>
      <c r="M190" s="277"/>
      <c r="N190" s="277"/>
      <c r="O190" s="277"/>
      <c r="P190" s="277"/>
    </row>
    <row r="191" spans="1:16" x14ac:dyDescent="0.2">
      <c r="A191" s="195"/>
      <c r="B191" s="277"/>
      <c r="C191" s="277"/>
      <c r="D191" s="277"/>
      <c r="E191" s="277"/>
      <c r="F191" s="277"/>
      <c r="G191" s="277"/>
      <c r="H191" s="277"/>
      <c r="I191" s="277"/>
      <c r="J191" s="277"/>
      <c r="K191" s="277"/>
      <c r="L191" s="278"/>
      <c r="M191" s="277"/>
      <c r="N191" s="277"/>
      <c r="O191" s="277"/>
      <c r="P191" s="277"/>
    </row>
    <row r="192" spans="1:16" x14ac:dyDescent="0.2">
      <c r="A192" s="195"/>
      <c r="B192" s="277"/>
      <c r="C192" s="277"/>
      <c r="D192" s="277"/>
      <c r="E192" s="277"/>
      <c r="F192" s="277"/>
      <c r="G192" s="277"/>
      <c r="H192" s="277"/>
      <c r="I192" s="277"/>
      <c r="J192" s="277"/>
      <c r="K192" s="277"/>
      <c r="L192" s="278"/>
      <c r="M192" s="277"/>
      <c r="N192" s="277"/>
      <c r="O192" s="277"/>
      <c r="P192" s="277"/>
    </row>
    <row r="193" spans="1:16" x14ac:dyDescent="0.2">
      <c r="A193" s="195"/>
      <c r="B193" s="277"/>
      <c r="C193" s="277"/>
      <c r="D193" s="277"/>
      <c r="E193" s="277"/>
      <c r="F193" s="277"/>
      <c r="G193" s="277"/>
      <c r="H193" s="277"/>
      <c r="I193" s="277"/>
      <c r="J193" s="277"/>
      <c r="K193" s="277"/>
      <c r="L193" s="278"/>
      <c r="M193" s="277"/>
      <c r="N193" s="277"/>
      <c r="O193" s="277"/>
      <c r="P193" s="277"/>
    </row>
    <row r="194" spans="1:16" x14ac:dyDescent="0.2">
      <c r="A194" s="195"/>
      <c r="B194" s="277"/>
      <c r="C194" s="277"/>
      <c r="D194" s="277"/>
      <c r="E194" s="277"/>
      <c r="F194" s="277"/>
      <c r="G194" s="277"/>
      <c r="H194" s="277"/>
      <c r="I194" s="277"/>
      <c r="J194" s="277"/>
      <c r="K194" s="277"/>
      <c r="L194" s="278"/>
      <c r="M194" s="277"/>
      <c r="N194" s="277"/>
      <c r="O194" s="277"/>
      <c r="P194" s="277"/>
    </row>
    <row r="195" spans="1:16" x14ac:dyDescent="0.2">
      <c r="A195" s="195"/>
      <c r="B195" s="277"/>
      <c r="C195" s="277"/>
      <c r="D195" s="277"/>
      <c r="E195" s="277"/>
      <c r="F195" s="277"/>
      <c r="G195" s="277"/>
      <c r="H195" s="277"/>
      <c r="I195" s="277"/>
      <c r="J195" s="277"/>
      <c r="K195" s="277"/>
      <c r="L195" s="278"/>
      <c r="M195" s="277"/>
      <c r="N195" s="277"/>
      <c r="O195" s="277"/>
      <c r="P195" s="277"/>
    </row>
    <row r="196" spans="1:16" x14ac:dyDescent="0.2">
      <c r="A196" s="190"/>
      <c r="B196" s="191"/>
      <c r="C196" s="192"/>
      <c r="D196" s="191"/>
      <c r="E196" s="191"/>
      <c r="F196" s="191"/>
      <c r="G196" s="191"/>
      <c r="H196" s="191"/>
      <c r="I196" s="191"/>
      <c r="J196" s="191"/>
      <c r="K196" s="191"/>
      <c r="L196" s="193"/>
      <c r="M196" s="191"/>
      <c r="N196" s="191"/>
      <c r="O196" s="191"/>
      <c r="P196" s="191"/>
    </row>
    <row r="197" spans="1:16" x14ac:dyDescent="0.2">
      <c r="A197" s="195"/>
      <c r="B197" s="277"/>
      <c r="C197" s="277"/>
      <c r="D197" s="277"/>
      <c r="E197" s="277"/>
      <c r="F197" s="277"/>
      <c r="G197" s="277"/>
      <c r="H197" s="277"/>
      <c r="I197" s="277"/>
      <c r="J197" s="277"/>
      <c r="K197" s="277"/>
      <c r="L197" s="278"/>
      <c r="M197" s="277"/>
      <c r="N197" s="277"/>
      <c r="O197" s="277"/>
      <c r="P197" s="277"/>
    </row>
    <row r="198" spans="1:16" x14ac:dyDescent="0.2">
      <c r="A198" s="195"/>
      <c r="B198" s="277"/>
      <c r="C198" s="277"/>
      <c r="D198" s="277"/>
      <c r="E198" s="277"/>
      <c r="F198" s="277"/>
      <c r="G198" s="277"/>
      <c r="H198" s="277"/>
      <c r="I198" s="277"/>
      <c r="J198" s="277"/>
      <c r="K198" s="277"/>
      <c r="L198" s="278"/>
      <c r="M198" s="277"/>
      <c r="N198" s="277"/>
      <c r="O198" s="277"/>
      <c r="P198" s="277"/>
    </row>
    <row r="199" spans="1:16" x14ac:dyDescent="0.2">
      <c r="A199" s="195"/>
      <c r="B199" s="277"/>
      <c r="C199" s="277"/>
      <c r="D199" s="277"/>
      <c r="E199" s="277"/>
      <c r="F199" s="277"/>
      <c r="G199" s="277"/>
      <c r="H199" s="277"/>
      <c r="I199" s="277"/>
      <c r="J199" s="277"/>
      <c r="K199" s="277"/>
      <c r="L199" s="278"/>
      <c r="M199" s="277"/>
      <c r="N199" s="277"/>
      <c r="O199" s="277"/>
      <c r="P199" s="277"/>
    </row>
    <row r="200" spans="1:16" x14ac:dyDescent="0.2">
      <c r="A200" s="195"/>
      <c r="B200" s="277"/>
      <c r="C200" s="277"/>
      <c r="D200" s="277"/>
      <c r="E200" s="277"/>
      <c r="F200" s="277"/>
      <c r="G200" s="277"/>
      <c r="H200" s="277"/>
      <c r="I200" s="277"/>
      <c r="J200" s="277"/>
      <c r="K200" s="277"/>
      <c r="L200" s="278"/>
      <c r="M200" s="277"/>
      <c r="N200" s="277"/>
      <c r="O200" s="277"/>
      <c r="P200" s="277"/>
    </row>
    <row r="201" spans="1:16" x14ac:dyDescent="0.2">
      <c r="A201" s="195"/>
      <c r="B201" s="277"/>
      <c r="C201" s="277"/>
      <c r="D201" s="277"/>
      <c r="E201" s="277"/>
      <c r="F201" s="277"/>
      <c r="G201" s="277"/>
      <c r="H201" s="277"/>
      <c r="I201" s="277"/>
      <c r="J201" s="277"/>
      <c r="K201" s="277"/>
      <c r="L201" s="278"/>
      <c r="M201" s="277"/>
      <c r="N201" s="277"/>
      <c r="O201" s="277"/>
      <c r="P201" s="277"/>
    </row>
    <row r="202" spans="1:16" x14ac:dyDescent="0.2">
      <c r="A202" s="195"/>
      <c r="B202" s="277"/>
      <c r="C202" s="277"/>
      <c r="D202" s="277"/>
      <c r="E202" s="277"/>
      <c r="F202" s="277"/>
      <c r="G202" s="277"/>
      <c r="H202" s="277"/>
      <c r="I202" s="277"/>
      <c r="J202" s="277"/>
      <c r="K202" s="277"/>
      <c r="L202" s="278"/>
      <c r="M202" s="277"/>
      <c r="N202" s="277"/>
      <c r="O202" s="277"/>
      <c r="P202" s="277"/>
    </row>
    <row r="203" spans="1:16" x14ac:dyDescent="0.2">
      <c r="A203" s="195"/>
      <c r="B203" s="277"/>
      <c r="C203" s="277"/>
      <c r="D203" s="277"/>
      <c r="E203" s="277"/>
      <c r="F203" s="277"/>
      <c r="G203" s="277"/>
      <c r="H203" s="277"/>
      <c r="I203" s="277"/>
      <c r="J203" s="277"/>
      <c r="K203" s="277"/>
      <c r="L203" s="278"/>
      <c r="M203" s="277"/>
      <c r="N203" s="277"/>
      <c r="O203" s="277"/>
      <c r="P203" s="277"/>
    </row>
    <row r="204" spans="1:16" x14ac:dyDescent="0.2">
      <c r="A204" s="195"/>
      <c r="B204" s="277"/>
      <c r="C204" s="277"/>
      <c r="D204" s="277"/>
      <c r="E204" s="277"/>
      <c r="F204" s="277"/>
      <c r="G204" s="277"/>
      <c r="H204" s="277"/>
      <c r="I204" s="277"/>
      <c r="J204" s="277"/>
      <c r="K204" s="277"/>
      <c r="L204" s="278"/>
      <c r="M204" s="277"/>
      <c r="N204" s="277"/>
      <c r="O204" s="277"/>
      <c r="P204" s="277"/>
    </row>
    <row r="205" spans="1:16" x14ac:dyDescent="0.2">
      <c r="A205" s="195"/>
      <c r="B205" s="277"/>
      <c r="C205" s="277"/>
      <c r="D205" s="277"/>
      <c r="E205" s="277"/>
      <c r="F205" s="277"/>
      <c r="G205" s="277"/>
      <c r="H205" s="277"/>
      <c r="I205" s="277"/>
      <c r="J205" s="277"/>
      <c r="K205" s="277"/>
      <c r="L205" s="278"/>
      <c r="M205" s="277"/>
      <c r="N205" s="277"/>
      <c r="O205" s="277"/>
      <c r="P205" s="277"/>
    </row>
    <row r="206" spans="1:16" x14ac:dyDescent="0.2">
      <c r="A206" s="195"/>
      <c r="B206" s="277"/>
      <c r="C206" s="277"/>
      <c r="D206" s="277"/>
      <c r="E206" s="277"/>
      <c r="F206" s="277"/>
      <c r="G206" s="277"/>
      <c r="H206" s="277"/>
      <c r="I206" s="277"/>
      <c r="J206" s="277"/>
      <c r="K206" s="277"/>
      <c r="L206" s="278"/>
      <c r="M206" s="277"/>
      <c r="N206" s="277"/>
      <c r="O206" s="277"/>
      <c r="P206" s="277"/>
    </row>
    <row r="207" spans="1:16" x14ac:dyDescent="0.2">
      <c r="A207" s="195"/>
      <c r="B207" s="277"/>
      <c r="C207" s="277"/>
      <c r="D207" s="277"/>
      <c r="E207" s="277"/>
      <c r="F207" s="277"/>
      <c r="G207" s="277"/>
      <c r="H207" s="277"/>
      <c r="I207" s="277"/>
      <c r="J207" s="277"/>
      <c r="K207" s="277"/>
      <c r="L207" s="278"/>
      <c r="M207" s="277"/>
      <c r="N207" s="277"/>
      <c r="O207" s="277"/>
      <c r="P207" s="277"/>
    </row>
    <row r="208" spans="1:16" x14ac:dyDescent="0.2">
      <c r="A208" s="195"/>
      <c r="B208" s="277"/>
      <c r="C208" s="277"/>
      <c r="D208" s="277"/>
      <c r="E208" s="277"/>
      <c r="F208" s="277"/>
      <c r="G208" s="277"/>
      <c r="H208" s="277"/>
      <c r="I208" s="277"/>
      <c r="J208" s="277"/>
      <c r="K208" s="277"/>
      <c r="L208" s="278"/>
      <c r="M208" s="277"/>
      <c r="N208" s="277"/>
      <c r="O208" s="277"/>
      <c r="P208" s="277"/>
    </row>
    <row r="209" spans="1:16" x14ac:dyDescent="0.2">
      <c r="A209" s="195"/>
      <c r="B209" s="277"/>
      <c r="C209" s="277"/>
      <c r="D209" s="277"/>
      <c r="E209" s="277"/>
      <c r="F209" s="277"/>
      <c r="G209" s="277"/>
      <c r="H209" s="277"/>
      <c r="I209" s="277"/>
      <c r="J209" s="277"/>
      <c r="K209" s="277"/>
      <c r="L209" s="278"/>
      <c r="M209" s="277"/>
      <c r="N209" s="277"/>
      <c r="O209" s="277"/>
      <c r="P209" s="277"/>
    </row>
    <row r="210" spans="1:16" x14ac:dyDescent="0.2">
      <c r="A210" s="195"/>
      <c r="B210" s="277"/>
      <c r="C210" s="277"/>
      <c r="D210" s="277"/>
      <c r="E210" s="277"/>
      <c r="F210" s="277"/>
      <c r="G210" s="277"/>
      <c r="H210" s="277"/>
      <c r="I210" s="277"/>
      <c r="J210" s="277"/>
      <c r="K210" s="277"/>
      <c r="L210" s="278"/>
      <c r="M210" s="277"/>
      <c r="N210" s="277"/>
      <c r="O210" s="277"/>
      <c r="P210" s="277"/>
    </row>
    <row r="211" spans="1:16" ht="12.75" x14ac:dyDescent="0.2">
      <c r="A211" s="195"/>
      <c r="B211" s="277"/>
      <c r="C211" s="277"/>
      <c r="D211" s="277"/>
      <c r="E211" s="191"/>
      <c r="F211" s="277"/>
      <c r="G211" s="304"/>
      <c r="H211" s="304"/>
      <c r="I211" s="277"/>
      <c r="J211" s="277"/>
      <c r="K211" s="277"/>
      <c r="L211" s="278"/>
      <c r="M211" s="277"/>
      <c r="N211" s="277"/>
      <c r="O211" s="277"/>
      <c r="P211" s="277"/>
    </row>
    <row r="212" spans="1:16" x14ac:dyDescent="0.2">
      <c r="A212" s="195"/>
      <c r="B212" s="277"/>
      <c r="C212" s="277"/>
      <c r="D212" s="277"/>
      <c r="E212" s="277"/>
      <c r="F212" s="277"/>
      <c r="G212" s="277"/>
      <c r="H212" s="277"/>
      <c r="I212" s="277"/>
      <c r="J212" s="277"/>
      <c r="K212" s="277"/>
      <c r="L212" s="278"/>
      <c r="M212" s="277"/>
      <c r="N212" s="277"/>
      <c r="O212" s="277"/>
      <c r="P212" s="277"/>
    </row>
    <row r="213" spans="1:16" x14ac:dyDescent="0.2">
      <c r="A213" s="195"/>
      <c r="B213" s="277"/>
      <c r="C213" s="277"/>
      <c r="D213" s="277"/>
      <c r="E213" s="277"/>
      <c r="F213" s="277"/>
      <c r="G213" s="277"/>
      <c r="H213" s="277"/>
      <c r="I213" s="277"/>
      <c r="J213" s="277"/>
      <c r="K213" s="277"/>
      <c r="L213" s="278"/>
      <c r="M213" s="277"/>
      <c r="N213" s="277"/>
      <c r="O213" s="277"/>
      <c r="P213" s="277"/>
    </row>
    <row r="214" spans="1:16" x14ac:dyDescent="0.2">
      <c r="A214" s="195"/>
      <c r="B214" s="277"/>
      <c r="C214" s="277"/>
      <c r="D214" s="277"/>
      <c r="E214" s="277"/>
      <c r="F214" s="277"/>
      <c r="G214" s="277"/>
      <c r="H214" s="277"/>
      <c r="I214" s="277"/>
      <c r="J214" s="277"/>
      <c r="K214" s="277"/>
      <c r="L214" s="278"/>
      <c r="M214" s="277"/>
      <c r="N214" s="277"/>
      <c r="O214" s="277"/>
      <c r="P214" s="277"/>
    </row>
    <row r="215" spans="1:16" ht="12.75" x14ac:dyDescent="0.2">
      <c r="A215" s="195"/>
      <c r="B215" s="277"/>
      <c r="C215" s="277"/>
      <c r="D215" s="277"/>
      <c r="E215" s="277"/>
      <c r="F215" s="277"/>
      <c r="G215" s="304"/>
      <c r="H215" s="277"/>
      <c r="I215" s="277"/>
      <c r="J215" s="277"/>
      <c r="K215" s="277"/>
      <c r="L215" s="278"/>
      <c r="M215" s="277"/>
      <c r="N215" s="277"/>
      <c r="O215" s="277"/>
      <c r="P215" s="277"/>
    </row>
    <row r="216" spans="1:16" x14ac:dyDescent="0.2">
      <c r="A216" s="195"/>
      <c r="B216" s="277"/>
      <c r="C216" s="277"/>
      <c r="D216" s="277"/>
      <c r="E216" s="277"/>
      <c r="F216" s="277"/>
      <c r="G216" s="277"/>
      <c r="H216" s="277"/>
      <c r="I216" s="277"/>
      <c r="J216" s="277"/>
      <c r="K216" s="277"/>
      <c r="L216" s="278"/>
      <c r="M216" s="277"/>
      <c r="N216" s="277"/>
      <c r="O216" s="277"/>
      <c r="P216" s="277"/>
    </row>
    <row r="217" spans="1:16" ht="12.75" x14ac:dyDescent="0.2">
      <c r="A217" s="195"/>
      <c r="B217" s="277"/>
      <c r="C217" s="277"/>
      <c r="D217" s="277"/>
      <c r="E217" s="277"/>
      <c r="F217" s="277"/>
      <c r="G217" s="304"/>
      <c r="H217" s="277"/>
      <c r="I217" s="277"/>
      <c r="J217" s="277"/>
      <c r="K217" s="277"/>
      <c r="L217" s="278"/>
      <c r="M217" s="277"/>
      <c r="N217" s="277"/>
      <c r="O217" s="277"/>
      <c r="P217" s="277"/>
    </row>
    <row r="218" spans="1:16" ht="12.75" x14ac:dyDescent="0.2">
      <c r="A218" s="195"/>
      <c r="B218" s="277"/>
      <c r="C218" s="277"/>
      <c r="D218" s="277"/>
      <c r="E218" s="277"/>
      <c r="F218" s="277"/>
      <c r="G218" s="304"/>
      <c r="H218" s="277"/>
      <c r="I218" s="277"/>
      <c r="J218" s="277"/>
      <c r="K218" s="277"/>
      <c r="L218" s="278"/>
      <c r="M218" s="277"/>
      <c r="N218" s="277"/>
      <c r="O218" s="277"/>
      <c r="P218" s="277"/>
    </row>
    <row r="219" spans="1:16" ht="12.75" x14ac:dyDescent="0.2">
      <c r="A219" s="195"/>
      <c r="B219" s="277"/>
      <c r="C219" s="277"/>
      <c r="D219" s="277"/>
      <c r="E219" s="277"/>
      <c r="F219" s="277"/>
      <c r="G219" s="304"/>
      <c r="H219" s="277"/>
      <c r="I219" s="277"/>
      <c r="J219" s="277"/>
      <c r="K219" s="277"/>
      <c r="L219" s="278"/>
      <c r="M219" s="277"/>
      <c r="N219" s="277"/>
      <c r="O219" s="277"/>
      <c r="P219" s="277"/>
    </row>
    <row r="220" spans="1:16" x14ac:dyDescent="0.2">
      <c r="A220" s="195"/>
      <c r="B220" s="277"/>
      <c r="C220" s="277"/>
      <c r="D220" s="277"/>
      <c r="E220" s="277"/>
      <c r="F220" s="277"/>
      <c r="G220" s="277"/>
      <c r="H220" s="277"/>
      <c r="I220" s="277"/>
      <c r="J220" s="277"/>
      <c r="K220" s="277"/>
      <c r="L220" s="278"/>
      <c r="M220" s="277"/>
      <c r="N220" s="277"/>
      <c r="O220" s="277"/>
      <c r="P220" s="277"/>
    </row>
    <row r="221" spans="1:16" x14ac:dyDescent="0.2">
      <c r="A221" s="195"/>
      <c r="B221" s="277"/>
      <c r="C221" s="277"/>
      <c r="D221" s="277"/>
      <c r="E221" s="277"/>
      <c r="F221" s="277"/>
      <c r="G221" s="277"/>
      <c r="H221" s="277"/>
      <c r="I221" s="277"/>
      <c r="J221" s="277"/>
      <c r="K221" s="277"/>
      <c r="L221" s="278"/>
      <c r="M221" s="277"/>
      <c r="N221" s="277"/>
      <c r="O221" s="277"/>
      <c r="P221" s="277"/>
    </row>
    <row r="222" spans="1:16" x14ac:dyDescent="0.2">
      <c r="A222" s="195"/>
      <c r="B222" s="277"/>
      <c r="C222" s="277"/>
      <c r="D222" s="277"/>
      <c r="E222" s="277"/>
      <c r="F222" s="277"/>
      <c r="G222" s="277"/>
      <c r="H222" s="277"/>
      <c r="I222" s="277"/>
      <c r="J222" s="277"/>
      <c r="K222" s="277"/>
      <c r="L222" s="278"/>
      <c r="M222" s="277"/>
      <c r="N222" s="277"/>
      <c r="O222" s="277"/>
      <c r="P222" s="277"/>
    </row>
    <row r="223" spans="1:16" ht="12.75" x14ac:dyDescent="0.2">
      <c r="A223" s="195"/>
      <c r="B223" s="277"/>
      <c r="C223" s="277"/>
      <c r="D223" s="277"/>
      <c r="E223" s="277"/>
      <c r="F223" s="277"/>
      <c r="G223" s="304"/>
      <c r="H223" s="277"/>
      <c r="I223" s="277"/>
      <c r="J223" s="277"/>
      <c r="K223" s="277"/>
      <c r="L223" s="278"/>
      <c r="M223" s="277"/>
      <c r="N223" s="277"/>
      <c r="O223" s="277"/>
      <c r="P223" s="277"/>
    </row>
    <row r="224" spans="1:16" x14ac:dyDescent="0.2">
      <c r="A224" s="195"/>
      <c r="B224" s="277"/>
      <c r="C224" s="277"/>
      <c r="D224" s="277"/>
      <c r="E224" s="277"/>
      <c r="F224" s="277"/>
      <c r="G224" s="277"/>
      <c r="H224" s="277"/>
      <c r="I224" s="277"/>
      <c r="J224" s="277"/>
      <c r="K224" s="277"/>
      <c r="L224" s="278"/>
      <c r="M224" s="277"/>
      <c r="N224" s="277"/>
      <c r="O224" s="277"/>
      <c r="P224" s="277"/>
    </row>
    <row r="225" spans="1:16" x14ac:dyDescent="0.2">
      <c r="A225" s="190"/>
      <c r="B225" s="191"/>
      <c r="C225" s="192"/>
      <c r="D225" s="191"/>
      <c r="E225" s="191"/>
      <c r="F225" s="191"/>
      <c r="G225" s="257"/>
      <c r="H225" s="257"/>
      <c r="I225" s="191"/>
      <c r="J225" s="191"/>
      <c r="K225" s="191"/>
      <c r="L225" s="193"/>
      <c r="M225" s="191"/>
      <c r="N225" s="191"/>
      <c r="O225" s="191"/>
      <c r="P225" s="191"/>
    </row>
    <row r="226" spans="1:16" ht="12.75" x14ac:dyDescent="0.2">
      <c r="A226" s="195"/>
      <c r="B226" s="277"/>
      <c r="C226" s="277"/>
      <c r="D226" s="277"/>
      <c r="E226" s="277"/>
      <c r="F226" s="277"/>
      <c r="G226" s="304"/>
      <c r="H226" s="277"/>
      <c r="I226" s="277"/>
      <c r="J226" s="277"/>
      <c r="K226" s="277"/>
      <c r="L226" s="278"/>
      <c r="M226" s="277"/>
      <c r="N226" s="277"/>
      <c r="O226" s="277"/>
      <c r="P226" s="277"/>
    </row>
    <row r="227" spans="1:16" ht="12.75" x14ac:dyDescent="0.2">
      <c r="A227" s="195"/>
      <c r="B227" s="277"/>
      <c r="C227" s="277"/>
      <c r="D227" s="277"/>
      <c r="E227" s="277"/>
      <c r="F227" s="277"/>
      <c r="G227" s="304"/>
      <c r="H227" s="277"/>
      <c r="I227" s="277"/>
      <c r="J227" s="277"/>
      <c r="K227" s="277"/>
      <c r="L227" s="278"/>
      <c r="M227" s="277"/>
      <c r="N227" s="277"/>
      <c r="O227" s="277"/>
      <c r="P227" s="277"/>
    </row>
    <row r="228" spans="1:16" x14ac:dyDescent="0.2">
      <c r="A228" s="195"/>
      <c r="B228" s="277"/>
      <c r="C228" s="277"/>
      <c r="D228" s="277"/>
      <c r="E228" s="277"/>
      <c r="F228" s="277"/>
      <c r="G228" s="277"/>
      <c r="H228" s="277"/>
      <c r="I228" s="277"/>
      <c r="J228" s="277"/>
      <c r="K228" s="277"/>
      <c r="L228" s="278"/>
      <c r="M228" s="277"/>
      <c r="N228" s="277"/>
      <c r="O228" s="277"/>
      <c r="P228" s="277"/>
    </row>
    <row r="229" spans="1:16" x14ac:dyDescent="0.2">
      <c r="A229" s="195"/>
      <c r="B229" s="277"/>
      <c r="C229" s="277"/>
      <c r="D229" s="277"/>
      <c r="E229" s="277"/>
      <c r="F229" s="277"/>
      <c r="G229" s="277"/>
      <c r="H229" s="277"/>
      <c r="I229" s="277"/>
      <c r="J229" s="277"/>
      <c r="K229" s="277"/>
      <c r="L229" s="278"/>
      <c r="M229" s="277"/>
      <c r="N229" s="277"/>
      <c r="O229" s="277"/>
      <c r="P229" s="277"/>
    </row>
    <row r="230" spans="1:16" x14ac:dyDescent="0.2">
      <c r="A230" s="195"/>
      <c r="B230" s="277"/>
      <c r="C230" s="277"/>
      <c r="D230" s="277"/>
      <c r="E230" s="277"/>
      <c r="F230" s="277"/>
      <c r="G230" s="277"/>
      <c r="H230" s="277"/>
      <c r="I230" s="277"/>
      <c r="J230" s="277"/>
      <c r="K230" s="277"/>
      <c r="L230" s="278"/>
      <c r="M230" s="277"/>
      <c r="N230" s="277"/>
      <c r="O230" s="277"/>
      <c r="P230" s="277"/>
    </row>
    <row r="231" spans="1:16" ht="12.75" x14ac:dyDescent="0.2">
      <c r="A231" s="195"/>
      <c r="B231" s="277"/>
      <c r="C231" s="277"/>
      <c r="D231" s="277"/>
      <c r="E231" s="277"/>
      <c r="F231" s="277"/>
      <c r="G231" s="304"/>
      <c r="H231" s="277"/>
      <c r="I231" s="277"/>
      <c r="J231" s="277"/>
      <c r="K231" s="277"/>
      <c r="L231" s="278"/>
      <c r="M231" s="277"/>
      <c r="N231" s="277"/>
      <c r="O231" s="277"/>
      <c r="P231" s="277"/>
    </row>
    <row r="232" spans="1:16" x14ac:dyDescent="0.2">
      <c r="A232" s="195"/>
      <c r="B232" s="277"/>
      <c r="C232" s="277"/>
      <c r="D232" s="277"/>
      <c r="E232" s="277"/>
      <c r="F232" s="277"/>
      <c r="G232" s="277"/>
      <c r="H232" s="277"/>
      <c r="I232" s="277"/>
      <c r="J232" s="277"/>
      <c r="K232" s="277"/>
      <c r="L232" s="278"/>
      <c r="M232" s="277"/>
      <c r="N232" s="277"/>
      <c r="O232" s="277"/>
      <c r="P232" s="277"/>
    </row>
    <row r="233" spans="1:16" x14ac:dyDescent="0.2">
      <c r="A233" s="190"/>
      <c r="B233" s="191"/>
      <c r="C233" s="192"/>
      <c r="D233" s="191"/>
      <c r="E233" s="191"/>
      <c r="F233" s="191"/>
      <c r="G233" s="191"/>
      <c r="H233" s="191"/>
      <c r="I233" s="191"/>
      <c r="J233" s="191"/>
      <c r="K233" s="191"/>
      <c r="L233" s="193"/>
      <c r="M233" s="191"/>
      <c r="N233" s="191"/>
      <c r="O233" s="191"/>
      <c r="P233" s="191"/>
    </row>
    <row r="234" spans="1:16" x14ac:dyDescent="0.2">
      <c r="A234" s="170"/>
      <c r="B234" s="269"/>
      <c r="C234" s="192"/>
      <c r="D234" s="269"/>
      <c r="E234" s="269"/>
      <c r="F234" s="269"/>
      <c r="G234" s="269"/>
      <c r="H234" s="269"/>
      <c r="I234" s="269"/>
      <c r="J234" s="269"/>
      <c r="K234" s="269"/>
      <c r="L234" s="313"/>
      <c r="M234" s="269"/>
      <c r="N234" s="269"/>
      <c r="O234" s="269"/>
      <c r="P234" s="269"/>
    </row>
    <row r="235" spans="1:16" x14ac:dyDescent="0.2">
      <c r="A235" s="170"/>
      <c r="B235" s="269"/>
      <c r="C235" s="192"/>
      <c r="D235" s="269"/>
      <c r="E235" s="269"/>
      <c r="F235" s="269"/>
      <c r="G235" s="315"/>
      <c r="H235" s="315"/>
      <c r="I235" s="269"/>
      <c r="J235" s="269"/>
      <c r="K235" s="269"/>
      <c r="L235" s="313"/>
      <c r="M235" s="269"/>
      <c r="N235" s="269"/>
      <c r="O235" s="269"/>
      <c r="P235" s="269"/>
    </row>
    <row r="236" spans="1:16" x14ac:dyDescent="0.2">
      <c r="A236" s="190"/>
      <c r="B236" s="191"/>
      <c r="C236" s="192"/>
      <c r="D236" s="191"/>
      <c r="E236" s="191"/>
      <c r="F236" s="191"/>
      <c r="G236" s="191"/>
      <c r="H236" s="191"/>
      <c r="I236" s="191"/>
      <c r="J236" s="191"/>
      <c r="K236" s="191"/>
      <c r="L236" s="193"/>
      <c r="M236" s="191"/>
      <c r="N236" s="191"/>
      <c r="O236" s="191"/>
      <c r="P236" s="191"/>
    </row>
    <row r="237" spans="1:16" x14ac:dyDescent="0.2">
      <c r="A237" s="195"/>
      <c r="B237" s="277"/>
      <c r="C237" s="277"/>
      <c r="D237" s="277"/>
      <c r="E237" s="277"/>
      <c r="F237" s="277"/>
      <c r="G237" s="277"/>
      <c r="H237" s="277"/>
      <c r="I237" s="277"/>
      <c r="J237" s="277"/>
      <c r="K237" s="277"/>
      <c r="L237" s="278"/>
      <c r="M237" s="277"/>
      <c r="N237" s="277"/>
      <c r="O237" s="277"/>
      <c r="P237" s="277"/>
    </row>
    <row r="238" spans="1:16" ht="19.5" customHeight="1" x14ac:dyDescent="0.2">
      <c r="A238" s="195"/>
      <c r="B238" s="277"/>
      <c r="C238" s="277"/>
      <c r="D238" s="277"/>
      <c r="E238" s="277"/>
      <c r="F238" s="277"/>
      <c r="G238" s="277"/>
      <c r="H238" s="277"/>
      <c r="I238" s="277"/>
      <c r="J238" s="277"/>
      <c r="K238" s="277"/>
      <c r="L238" s="278"/>
      <c r="M238" s="277"/>
      <c r="N238" s="277"/>
      <c r="O238" s="277"/>
      <c r="P238" s="277"/>
    </row>
    <row r="239" spans="1:16" ht="19.5" customHeight="1" x14ac:dyDescent="0.2">
      <c r="A239" s="195"/>
      <c r="B239" s="277"/>
      <c r="C239" s="277"/>
      <c r="D239" s="277"/>
      <c r="E239" s="277"/>
      <c r="F239" s="277"/>
      <c r="G239" s="277"/>
      <c r="H239" s="277"/>
      <c r="I239" s="277"/>
      <c r="J239" s="277"/>
      <c r="K239" s="277"/>
      <c r="L239" s="278"/>
      <c r="M239" s="277"/>
      <c r="N239" s="277"/>
      <c r="O239" s="277"/>
      <c r="P239" s="277"/>
    </row>
    <row r="240" spans="1:16" ht="19.5" customHeight="1" x14ac:dyDescent="0.2">
      <c r="A240" s="195"/>
      <c r="B240" s="277"/>
      <c r="C240" s="277"/>
      <c r="D240" s="277"/>
      <c r="E240" s="277"/>
      <c r="F240" s="277"/>
      <c r="G240" s="277"/>
      <c r="H240" s="277"/>
      <c r="I240" s="277"/>
      <c r="J240" s="277"/>
      <c r="K240" s="277"/>
      <c r="L240" s="278"/>
      <c r="M240" s="277"/>
      <c r="N240" s="277"/>
      <c r="O240" s="277"/>
      <c r="P240" s="277"/>
    </row>
    <row r="241" spans="1:16" ht="19.5" customHeight="1" x14ac:dyDescent="0.2">
      <c r="A241" s="195"/>
      <c r="B241" s="277"/>
      <c r="C241" s="277"/>
      <c r="D241" s="277"/>
      <c r="E241" s="277"/>
      <c r="F241" s="277"/>
      <c r="G241" s="277"/>
      <c r="H241" s="277"/>
      <c r="I241" s="277"/>
      <c r="J241" s="277"/>
      <c r="K241" s="277"/>
      <c r="L241" s="278"/>
      <c r="M241" s="277"/>
      <c r="N241" s="277"/>
      <c r="O241" s="277"/>
      <c r="P241" s="277"/>
    </row>
    <row r="242" spans="1:16" ht="19.5" customHeight="1" x14ac:dyDescent="0.2">
      <c r="A242" s="195"/>
      <c r="B242" s="277"/>
      <c r="C242" s="277"/>
      <c r="D242" s="277"/>
      <c r="E242" s="277"/>
      <c r="F242" s="277"/>
      <c r="G242" s="277"/>
      <c r="H242" s="277"/>
      <c r="I242" s="277"/>
      <c r="J242" s="277"/>
      <c r="K242" s="277"/>
      <c r="L242" s="278"/>
      <c r="M242" s="277"/>
      <c r="N242" s="277"/>
      <c r="O242" s="277"/>
      <c r="P242" s="277"/>
    </row>
    <row r="243" spans="1:16" ht="19.5" customHeight="1" x14ac:dyDescent="0.2">
      <c r="A243" s="195"/>
      <c r="B243" s="277"/>
      <c r="C243" s="277"/>
      <c r="D243" s="277"/>
      <c r="E243" s="277"/>
      <c r="F243" s="277"/>
      <c r="G243" s="277"/>
      <c r="H243" s="277"/>
      <c r="I243" s="277"/>
      <c r="J243" s="277"/>
      <c r="K243" s="277"/>
      <c r="L243" s="278"/>
      <c r="M243" s="277"/>
      <c r="N243" s="277"/>
      <c r="O243" s="277"/>
      <c r="P243" s="277"/>
    </row>
    <row r="244" spans="1:16" ht="19.5" customHeight="1" x14ac:dyDescent="0.2">
      <c r="A244" s="195"/>
      <c r="B244" s="277"/>
      <c r="C244" s="277"/>
      <c r="D244" s="277"/>
      <c r="E244" s="277"/>
      <c r="F244" s="277"/>
      <c r="G244" s="277"/>
      <c r="H244" s="277"/>
      <c r="I244" s="277"/>
      <c r="J244" s="277"/>
      <c r="K244" s="277"/>
      <c r="L244" s="278"/>
      <c r="M244" s="277"/>
      <c r="N244" s="277"/>
      <c r="O244" s="277"/>
      <c r="P244" s="277"/>
    </row>
    <row r="245" spans="1:16" ht="19.5" customHeight="1" x14ac:dyDescent="0.2">
      <c r="A245" s="195"/>
      <c r="B245" s="277"/>
      <c r="C245" s="277"/>
      <c r="D245" s="277"/>
      <c r="E245" s="277"/>
      <c r="F245" s="277"/>
      <c r="G245" s="277"/>
      <c r="H245" s="277"/>
      <c r="I245" s="277"/>
      <c r="J245" s="277"/>
      <c r="K245" s="277"/>
      <c r="L245" s="278"/>
      <c r="M245" s="277"/>
      <c r="N245" s="277"/>
      <c r="O245" s="277"/>
      <c r="P245" s="277"/>
    </row>
    <row r="246" spans="1:16" ht="19.5" customHeight="1" x14ac:dyDescent="0.2">
      <c r="A246" s="195"/>
      <c r="B246" s="277"/>
      <c r="C246" s="277"/>
      <c r="D246" s="277"/>
      <c r="E246" s="277"/>
      <c r="F246" s="277"/>
      <c r="G246" s="277"/>
      <c r="H246" s="277"/>
      <c r="I246" s="277"/>
      <c r="J246" s="277"/>
      <c r="K246" s="277"/>
      <c r="L246" s="278"/>
      <c r="M246" s="277"/>
      <c r="N246" s="277"/>
      <c r="O246" s="277"/>
      <c r="P246" s="277"/>
    </row>
    <row r="247" spans="1:16" ht="19.5" customHeight="1" x14ac:dyDescent="0.2">
      <c r="A247" s="195"/>
      <c r="B247" s="277"/>
      <c r="C247" s="277"/>
      <c r="D247" s="277"/>
      <c r="E247" s="277"/>
      <c r="F247" s="277"/>
      <c r="G247" s="277"/>
      <c r="H247" s="277"/>
      <c r="I247" s="277"/>
      <c r="J247" s="277"/>
      <c r="K247" s="277"/>
      <c r="L247" s="278"/>
      <c r="M247" s="277"/>
      <c r="N247" s="277"/>
      <c r="O247" s="277"/>
      <c r="P247" s="277"/>
    </row>
    <row r="248" spans="1:16" ht="19.5" customHeight="1" x14ac:dyDescent="0.2">
      <c r="A248" s="195"/>
      <c r="B248" s="277"/>
      <c r="C248" s="277"/>
      <c r="D248" s="277"/>
      <c r="E248" s="277"/>
      <c r="F248" s="277"/>
      <c r="G248" s="277"/>
      <c r="H248" s="277"/>
      <c r="I248" s="277"/>
      <c r="J248" s="277"/>
      <c r="K248" s="277"/>
      <c r="L248" s="278"/>
      <c r="M248" s="277"/>
      <c r="N248" s="277"/>
      <c r="O248" s="277"/>
      <c r="P248" s="277"/>
    </row>
    <row r="249" spans="1:16" ht="19.5" customHeight="1" x14ac:dyDescent="0.2">
      <c r="A249" s="195"/>
      <c r="B249" s="277"/>
      <c r="C249" s="277"/>
      <c r="D249" s="277"/>
      <c r="E249" s="277"/>
      <c r="F249" s="277"/>
      <c r="G249" s="277"/>
      <c r="H249" s="277"/>
      <c r="I249" s="277"/>
      <c r="J249" s="277"/>
      <c r="K249" s="277"/>
      <c r="L249" s="278"/>
      <c r="M249" s="277"/>
      <c r="N249" s="277"/>
      <c r="O249" s="277"/>
      <c r="P249" s="277"/>
    </row>
    <row r="250" spans="1:16" ht="19.5" customHeight="1" x14ac:dyDescent="0.2">
      <c r="A250" s="195"/>
      <c r="B250" s="277"/>
      <c r="C250" s="277"/>
      <c r="D250" s="277"/>
      <c r="E250" s="277"/>
      <c r="F250" s="277"/>
      <c r="G250" s="277"/>
      <c r="H250" s="277"/>
      <c r="I250" s="277"/>
      <c r="J250" s="277"/>
      <c r="K250" s="277"/>
      <c r="L250" s="278"/>
      <c r="M250" s="277"/>
      <c r="N250" s="277"/>
      <c r="O250" s="277"/>
      <c r="P250" s="277"/>
    </row>
    <row r="251" spans="1:16" ht="19.5" customHeight="1" x14ac:dyDescent="0.2">
      <c r="A251" s="195"/>
      <c r="B251" s="277"/>
      <c r="C251" s="277"/>
      <c r="D251" s="277"/>
      <c r="E251" s="277"/>
      <c r="F251" s="277"/>
      <c r="G251" s="277"/>
      <c r="H251" s="277"/>
      <c r="I251" s="277"/>
      <c r="J251" s="277"/>
      <c r="K251" s="277"/>
      <c r="L251" s="278"/>
      <c r="M251" s="277"/>
      <c r="N251" s="277"/>
      <c r="O251" s="277"/>
      <c r="P251" s="277"/>
    </row>
    <row r="252" spans="1:16" ht="19.5" customHeight="1" x14ac:dyDescent="0.2">
      <c r="A252" s="195"/>
      <c r="B252" s="277"/>
      <c r="C252" s="277"/>
      <c r="D252" s="277"/>
      <c r="E252" s="277"/>
      <c r="F252" s="277"/>
      <c r="G252" s="277"/>
      <c r="H252" s="277"/>
      <c r="I252" s="277"/>
      <c r="J252" s="277"/>
      <c r="K252" s="277"/>
      <c r="L252" s="278"/>
      <c r="M252" s="277"/>
      <c r="N252" s="277"/>
      <c r="O252" s="277"/>
      <c r="P252" s="277"/>
    </row>
    <row r="253" spans="1:16" ht="19.5" customHeight="1" x14ac:dyDescent="0.2">
      <c r="A253" s="195"/>
      <c r="B253" s="277"/>
      <c r="C253" s="277"/>
      <c r="D253" s="277"/>
      <c r="E253" s="277"/>
      <c r="F253" s="277"/>
      <c r="G253" s="277"/>
      <c r="H253" s="277"/>
      <c r="I253" s="277"/>
      <c r="J253" s="277"/>
      <c r="K253" s="277"/>
      <c r="L253" s="278"/>
      <c r="M253" s="277"/>
      <c r="N253" s="277"/>
      <c r="O253" s="277"/>
      <c r="P253" s="277"/>
    </row>
    <row r="254" spans="1:16" ht="19.5" customHeight="1" x14ac:dyDescent="0.2">
      <c r="A254" s="195"/>
      <c r="B254" s="277"/>
      <c r="C254" s="277"/>
      <c r="D254" s="277"/>
      <c r="E254" s="277"/>
      <c r="F254" s="277"/>
      <c r="G254" s="277"/>
      <c r="H254" s="277"/>
      <c r="I254" s="277"/>
      <c r="J254" s="277"/>
      <c r="K254" s="277"/>
      <c r="L254" s="278"/>
      <c r="M254" s="277"/>
      <c r="N254" s="277"/>
      <c r="O254" s="277"/>
      <c r="P254" s="277"/>
    </row>
    <row r="255" spans="1:16" ht="19.5" customHeight="1" x14ac:dyDescent="0.2">
      <c r="A255" s="195"/>
      <c r="B255" s="277"/>
      <c r="C255" s="277"/>
      <c r="D255" s="277"/>
      <c r="E255" s="277"/>
      <c r="F255" s="277"/>
      <c r="G255" s="277"/>
      <c r="H255" s="277"/>
      <c r="I255" s="277"/>
      <c r="J255" s="277"/>
      <c r="K255" s="277"/>
      <c r="L255" s="278"/>
      <c r="M255" s="277"/>
      <c r="N255" s="277"/>
      <c r="O255" s="277"/>
      <c r="P255" s="277"/>
    </row>
    <row r="256" spans="1:16" ht="19.5" customHeight="1" x14ac:dyDescent="0.2">
      <c r="A256" s="195"/>
      <c r="B256" s="277"/>
      <c r="C256" s="277"/>
      <c r="D256" s="277"/>
      <c r="E256" s="277"/>
      <c r="F256" s="277"/>
      <c r="G256" s="277"/>
      <c r="H256" s="277"/>
      <c r="I256" s="277"/>
      <c r="J256" s="277"/>
      <c r="K256" s="277"/>
      <c r="L256" s="278"/>
      <c r="M256" s="277"/>
      <c r="N256" s="277"/>
      <c r="O256" s="277"/>
      <c r="P256" s="277"/>
    </row>
    <row r="257" spans="1:16" ht="19.5" customHeight="1" x14ac:dyDescent="0.2">
      <c r="A257" s="195"/>
      <c r="B257" s="277"/>
      <c r="C257" s="277"/>
      <c r="D257" s="277"/>
      <c r="E257" s="277"/>
      <c r="F257" s="277"/>
      <c r="G257" s="277"/>
      <c r="H257" s="277"/>
      <c r="I257" s="277"/>
      <c r="J257" s="277"/>
      <c r="K257" s="277"/>
      <c r="L257" s="278"/>
      <c r="M257" s="277"/>
      <c r="N257" s="277"/>
      <c r="O257" s="277"/>
      <c r="P257" s="277"/>
    </row>
    <row r="258" spans="1:16" ht="19.5" customHeight="1" x14ac:dyDescent="0.2">
      <c r="A258" s="195"/>
      <c r="B258" s="277"/>
      <c r="C258" s="277"/>
      <c r="D258" s="277"/>
      <c r="E258" s="277"/>
      <c r="F258" s="277"/>
      <c r="G258" s="277"/>
      <c r="H258" s="277"/>
      <c r="I258" s="277"/>
      <c r="J258" s="277"/>
      <c r="K258" s="277"/>
      <c r="L258" s="278"/>
      <c r="M258" s="277"/>
      <c r="N258" s="277"/>
      <c r="O258" s="277"/>
      <c r="P258" s="277"/>
    </row>
    <row r="259" spans="1:16" ht="19.5" customHeight="1" x14ac:dyDescent="0.2">
      <c r="A259" s="195"/>
      <c r="B259" s="277"/>
      <c r="C259" s="277"/>
      <c r="D259" s="277"/>
      <c r="E259" s="277"/>
      <c r="F259" s="277"/>
      <c r="G259" s="277"/>
      <c r="H259" s="277"/>
      <c r="I259" s="277"/>
      <c r="J259" s="277"/>
      <c r="K259" s="277"/>
      <c r="L259" s="278"/>
      <c r="M259" s="277"/>
      <c r="N259" s="277"/>
      <c r="O259" s="277"/>
      <c r="P259" s="277"/>
    </row>
    <row r="260" spans="1:16" ht="19.5" customHeight="1" x14ac:dyDescent="0.2">
      <c r="A260" s="195"/>
      <c r="B260" s="277"/>
      <c r="C260" s="277"/>
      <c r="D260" s="277"/>
      <c r="E260" s="277"/>
      <c r="F260" s="277"/>
      <c r="G260" s="277"/>
      <c r="H260" s="277"/>
      <c r="I260" s="277"/>
      <c r="J260" s="277"/>
      <c r="K260" s="277"/>
      <c r="L260" s="278"/>
      <c r="M260" s="277"/>
      <c r="N260" s="277"/>
      <c r="O260" s="277"/>
      <c r="P260" s="277"/>
    </row>
    <row r="261" spans="1:16" ht="19.5" customHeight="1" x14ac:dyDescent="0.2">
      <c r="A261" s="195"/>
      <c r="B261" s="277"/>
      <c r="C261" s="277"/>
      <c r="D261" s="277"/>
      <c r="E261" s="277"/>
      <c r="F261" s="277"/>
      <c r="G261" s="277"/>
      <c r="H261" s="277"/>
      <c r="I261" s="277"/>
      <c r="J261" s="277"/>
      <c r="K261" s="277"/>
      <c r="L261" s="278"/>
      <c r="M261" s="277"/>
      <c r="N261" s="277"/>
      <c r="O261" s="277"/>
      <c r="P261" s="277"/>
    </row>
    <row r="262" spans="1:16" ht="19.5" customHeight="1" x14ac:dyDescent="0.2">
      <c r="A262" s="195"/>
      <c r="B262" s="277"/>
      <c r="C262" s="277"/>
      <c r="D262" s="277"/>
      <c r="E262" s="277"/>
      <c r="F262" s="277"/>
      <c r="G262" s="277"/>
      <c r="H262" s="277"/>
      <c r="I262" s="277"/>
      <c r="J262" s="277"/>
      <c r="K262" s="277"/>
      <c r="L262" s="278"/>
      <c r="M262" s="277"/>
      <c r="N262" s="277"/>
      <c r="O262" s="277"/>
      <c r="P262" s="277"/>
    </row>
    <row r="263" spans="1:16" ht="19.5" customHeight="1" x14ac:dyDescent="0.2">
      <c r="A263" s="195"/>
      <c r="B263" s="277"/>
      <c r="C263" s="277"/>
      <c r="D263" s="277"/>
      <c r="E263" s="277"/>
      <c r="F263" s="277"/>
      <c r="G263" s="277"/>
      <c r="H263" s="277"/>
      <c r="I263" s="277"/>
      <c r="J263" s="277"/>
      <c r="K263" s="277"/>
      <c r="L263" s="278"/>
      <c r="M263" s="277"/>
      <c r="N263" s="277"/>
      <c r="O263" s="277"/>
      <c r="P263" s="277"/>
    </row>
  </sheetData>
  <sheetProtection sheet="1" objects="1" scenarios="1"/>
  <sortState xmlns:xlrd2="http://schemas.microsoft.com/office/spreadsheetml/2017/richdata2" ref="A2:P105">
    <sortCondition ref="B2:B105"/>
  </sortState>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6B045-7D17-47E5-98EC-6122F92B50BA}">
  <sheetPr codeName="Hárok7"/>
  <dimension ref="A1:N768"/>
  <sheetViews>
    <sheetView zoomScale="110" zoomScaleNormal="110" workbookViewId="0">
      <pane ySplit="1" topLeftCell="A2" activePane="bottomLeft" state="frozen"/>
      <selection activeCell="I2" sqref="I2:L73"/>
      <selection pane="bottomLeft" activeCell="B2" sqref="B2"/>
    </sheetView>
  </sheetViews>
  <sheetFormatPr defaultColWidth="9.140625" defaultRowHeight="11.25" x14ac:dyDescent="0.2"/>
  <cols>
    <col min="1" max="1" width="11.85546875" style="175" bestFit="1" customWidth="1"/>
    <col min="2" max="2" width="47.42578125" style="176" bestFit="1" customWidth="1"/>
    <col min="3" max="3" width="49.85546875" style="176" customWidth="1"/>
    <col min="4" max="4" width="11.5703125" style="180" customWidth="1"/>
    <col min="5" max="5" width="6" style="181" bestFit="1" customWidth="1"/>
    <col min="6" max="6" width="4.42578125" style="175" bestFit="1" customWidth="1"/>
    <col min="7" max="7" width="5.5703125" style="176" bestFit="1" customWidth="1"/>
    <col min="8" max="8" width="5.5703125" style="176" customWidth="1"/>
    <col min="9" max="9" width="8.5703125" style="3" bestFit="1" customWidth="1"/>
    <col min="10" max="10" width="12.5703125" style="3" bestFit="1" customWidth="1"/>
    <col min="11" max="11" width="19.42578125" style="3" customWidth="1"/>
    <col min="12" max="12" width="13.5703125" style="3" bestFit="1" customWidth="1"/>
    <col min="13" max="13" width="13.5703125" style="3" customWidth="1"/>
    <col min="14" max="16384" width="9.140625" style="3"/>
  </cols>
  <sheetData>
    <row r="1" spans="1:14" s="4" customFormat="1" ht="22.5" x14ac:dyDescent="0.2">
      <c r="A1" s="157" t="s">
        <v>309</v>
      </c>
      <c r="B1" s="160" t="s">
        <v>214</v>
      </c>
      <c r="C1" s="160" t="s">
        <v>907</v>
      </c>
      <c r="D1" s="162" t="s">
        <v>908</v>
      </c>
      <c r="E1" s="163" t="s">
        <v>909</v>
      </c>
      <c r="F1" s="157" t="s">
        <v>237</v>
      </c>
      <c r="G1" s="157" t="s">
        <v>217</v>
      </c>
      <c r="H1" s="157" t="s">
        <v>910</v>
      </c>
      <c r="I1" s="157" t="s">
        <v>911</v>
      </c>
      <c r="J1" s="157" t="s">
        <v>912</v>
      </c>
      <c r="K1" s="157" t="s">
        <v>913</v>
      </c>
      <c r="L1" s="157" t="s">
        <v>914</v>
      </c>
      <c r="M1" s="157" t="s">
        <v>915</v>
      </c>
      <c r="N1" s="157" t="s">
        <v>916</v>
      </c>
    </row>
    <row r="2" spans="1:14" x14ac:dyDescent="0.2">
      <c r="A2" s="194" t="s">
        <v>1704</v>
      </c>
      <c r="B2" s="196" t="str">
        <f>VLOOKUP(A2,Adr!A:B,2,FALSE)</f>
        <v>ASOCIÁCIA MAŽORETKOVÉHO ŠPORTU SLOVENSKO</v>
      </c>
      <c r="C2" s="161" t="s">
        <v>253</v>
      </c>
      <c r="D2" s="280">
        <v>36700</v>
      </c>
      <c r="E2" s="222">
        <v>0</v>
      </c>
      <c r="F2" s="158" t="s">
        <v>252</v>
      </c>
      <c r="G2" s="161" t="s">
        <v>223</v>
      </c>
      <c r="H2" s="161" t="s">
        <v>917</v>
      </c>
      <c r="I2" s="184" t="str">
        <f t="shared" ref="I2:I65" si="0">A2&amp;F2</f>
        <v>37894021g</v>
      </c>
      <c r="J2" s="159" t="str">
        <f t="shared" ref="J2:J65" si="1">A2&amp;G2</f>
        <v>37894021026 03</v>
      </c>
      <c r="K2" s="5"/>
      <c r="L2" s="159" t="str">
        <f t="shared" ref="L2:L65" si="2">A2&amp;G2&amp;H2</f>
        <v>37894021026 03B</v>
      </c>
      <c r="M2" s="5" t="str">
        <f t="shared" ref="M2:M65" si="3">B2&amp;F2&amp;H2&amp;C2</f>
        <v>ASOCIÁCIA MAŽORETKOVÉHO ŠPORTU SLOVENSKOgBrozvoj športov, ktoré nie sú uznanými podľa zákona č. 440/2015 Z. z.</v>
      </c>
      <c r="N2" s="3" t="str">
        <f t="shared" ref="N2:N65" si="4">+I2&amp;H2</f>
        <v>37894021gB</v>
      </c>
    </row>
    <row r="3" spans="1:14" x14ac:dyDescent="0.2">
      <c r="A3" s="158" t="s">
        <v>1253</v>
      </c>
      <c r="B3" s="196" t="str">
        <f>VLOOKUP(A3,Adr!A:B,2,FALSE)</f>
        <v>Deaflympijský výbor Slovenska</v>
      </c>
      <c r="C3" s="177" t="s">
        <v>1306</v>
      </c>
      <c r="D3" s="279">
        <v>335656</v>
      </c>
      <c r="E3" s="222">
        <v>0</v>
      </c>
      <c r="F3" s="158" t="s">
        <v>244</v>
      </c>
      <c r="G3" s="161" t="s">
        <v>223</v>
      </c>
      <c r="H3" s="161" t="s">
        <v>917</v>
      </c>
      <c r="I3" s="184" t="str">
        <f t="shared" si="0"/>
        <v>42254388c</v>
      </c>
      <c r="J3" s="159" t="str">
        <f t="shared" si="1"/>
        <v>42254388026 03</v>
      </c>
      <c r="K3" s="5"/>
      <c r="L3" s="159" t="str">
        <f t="shared" si="2"/>
        <v>42254388026 03B</v>
      </c>
      <c r="M3" s="5" t="str">
        <f t="shared" si="3"/>
        <v>Deaflympijský výbor SlovenskacBzabezpečenie činnosti a úloh v roku 2025</v>
      </c>
      <c r="N3" s="3" t="str">
        <f t="shared" si="4"/>
        <v>42254388cB</v>
      </c>
    </row>
    <row r="4" spans="1:14" x14ac:dyDescent="0.2">
      <c r="A4" s="158" t="s">
        <v>1253</v>
      </c>
      <c r="B4" s="196" t="str">
        <f>VLOOKUP(A4,Adr!A:B,2,FALSE)</f>
        <v>Deaflympijský výbor Slovenska</v>
      </c>
      <c r="C4" s="189" t="s">
        <v>1318</v>
      </c>
      <c r="D4" s="282">
        <v>9000</v>
      </c>
      <c r="E4" s="165">
        <v>0</v>
      </c>
      <c r="F4" s="158" t="s">
        <v>246</v>
      </c>
      <c r="G4" s="161" t="s">
        <v>223</v>
      </c>
      <c r="H4" s="161" t="s">
        <v>917</v>
      </c>
      <c r="I4" s="184" t="str">
        <f t="shared" si="0"/>
        <v>42254388d</v>
      </c>
      <c r="J4" s="159" t="str">
        <f t="shared" si="1"/>
        <v>42254388026 03</v>
      </c>
      <c r="K4" s="5"/>
      <c r="L4" s="159" t="str">
        <f t="shared" si="2"/>
        <v>42254388026 03B</v>
      </c>
      <c r="M4" s="5" t="str">
        <f t="shared" si="3"/>
        <v>Deaflympijský výbor SlovenskadBAntušeková Adela</v>
      </c>
      <c r="N4" s="3" t="str">
        <f t="shared" si="4"/>
        <v>42254388dB</v>
      </c>
    </row>
    <row r="5" spans="1:14" x14ac:dyDescent="0.2">
      <c r="A5" s="190" t="s">
        <v>1253</v>
      </c>
      <c r="B5" s="196" t="str">
        <f>VLOOKUP(A5,Adr!A:B,2,FALSE)</f>
        <v>Deaflympijský výbor Slovenska</v>
      </c>
      <c r="C5" s="161" t="s">
        <v>1319</v>
      </c>
      <c r="D5" s="280">
        <v>22000</v>
      </c>
      <c r="E5" s="222">
        <v>0</v>
      </c>
      <c r="F5" s="158" t="s">
        <v>246</v>
      </c>
      <c r="G5" s="161" t="s">
        <v>223</v>
      </c>
      <c r="H5" s="161" t="s">
        <v>917</v>
      </c>
      <c r="I5" s="184" t="str">
        <f t="shared" si="0"/>
        <v>42254388d</v>
      </c>
      <c r="J5" s="159" t="str">
        <f t="shared" si="1"/>
        <v>42254388026 03</v>
      </c>
      <c r="K5" s="5"/>
      <c r="L5" s="159" t="str">
        <f t="shared" si="2"/>
        <v>42254388026 03B</v>
      </c>
      <c r="M5" s="5" t="str">
        <f t="shared" si="3"/>
        <v>Deaflympijský výbor SlovenskadBAntušeková Martina</v>
      </c>
      <c r="N5" s="3" t="str">
        <f t="shared" si="4"/>
        <v>42254388dB</v>
      </c>
    </row>
    <row r="6" spans="1:14" x14ac:dyDescent="0.2">
      <c r="A6" s="158" t="s">
        <v>1253</v>
      </c>
      <c r="B6" s="196" t="str">
        <f>VLOOKUP(A6,Adr!A:B,2,FALSE)</f>
        <v>Deaflympijský výbor Slovenska</v>
      </c>
      <c r="C6" s="182" t="s">
        <v>1320</v>
      </c>
      <c r="D6" s="280">
        <v>23500</v>
      </c>
      <c r="E6" s="165">
        <v>0</v>
      </c>
      <c r="F6" s="158" t="s">
        <v>246</v>
      </c>
      <c r="G6" s="161" t="s">
        <v>223</v>
      </c>
      <c r="H6" s="161" t="s">
        <v>917</v>
      </c>
      <c r="I6" s="184" t="str">
        <f t="shared" si="0"/>
        <v>42254388d</v>
      </c>
      <c r="J6" s="159" t="str">
        <f t="shared" si="1"/>
        <v>42254388026 03</v>
      </c>
      <c r="K6" s="5"/>
      <c r="L6" s="159" t="str">
        <f t="shared" si="2"/>
        <v>42254388026 03B</v>
      </c>
      <c r="M6" s="5" t="str">
        <f t="shared" si="3"/>
        <v>Deaflympijský výbor SlovenskadBBirošová Tereza</v>
      </c>
      <c r="N6" s="3" t="str">
        <f t="shared" si="4"/>
        <v>42254388dB</v>
      </c>
    </row>
    <row r="7" spans="1:14" x14ac:dyDescent="0.2">
      <c r="A7" s="190" t="s">
        <v>1253</v>
      </c>
      <c r="B7" s="196" t="str">
        <f>VLOOKUP(A7,Adr!A:B,2,FALSE)</f>
        <v>Deaflympijský výbor Slovenska</v>
      </c>
      <c r="C7" s="188" t="s">
        <v>1321</v>
      </c>
      <c r="D7" s="279">
        <v>22000</v>
      </c>
      <c r="E7" s="222">
        <v>0</v>
      </c>
      <c r="F7" s="158" t="s">
        <v>246</v>
      </c>
      <c r="G7" s="161" t="s">
        <v>223</v>
      </c>
      <c r="H7" s="161" t="s">
        <v>917</v>
      </c>
      <c r="I7" s="184" t="str">
        <f t="shared" si="0"/>
        <v>42254388d</v>
      </c>
      <c r="J7" s="159" t="str">
        <f t="shared" si="1"/>
        <v>42254388026 03</v>
      </c>
      <c r="K7" s="5"/>
      <c r="L7" s="159" t="str">
        <f t="shared" si="2"/>
        <v>42254388026 03B</v>
      </c>
      <c r="M7" s="5" t="str">
        <f t="shared" si="3"/>
        <v>Deaflympijský výbor SlovenskadBDebnár Šimon</v>
      </c>
      <c r="N7" s="3" t="str">
        <f t="shared" si="4"/>
        <v>42254388dB</v>
      </c>
    </row>
    <row r="8" spans="1:14" x14ac:dyDescent="0.2">
      <c r="A8" s="190" t="s">
        <v>1253</v>
      </c>
      <c r="B8" s="196" t="str">
        <f>VLOOKUP(A8,Adr!A:B,2,FALSE)</f>
        <v>Deaflympijský výbor Slovenska</v>
      </c>
      <c r="C8" s="177" t="s">
        <v>1322</v>
      </c>
      <c r="D8" s="279">
        <v>44000</v>
      </c>
      <c r="E8" s="165">
        <v>0</v>
      </c>
      <c r="F8" s="158" t="s">
        <v>246</v>
      </c>
      <c r="G8" s="161" t="s">
        <v>223</v>
      </c>
      <c r="H8" s="161" t="s">
        <v>917</v>
      </c>
      <c r="I8" s="184" t="str">
        <f t="shared" si="0"/>
        <v>42254388d</v>
      </c>
      <c r="J8" s="159" t="str">
        <f t="shared" si="1"/>
        <v>42254388026 03</v>
      </c>
      <c r="K8" s="5"/>
      <c r="L8" s="159" t="str">
        <f t="shared" si="2"/>
        <v>42254388026 03B</v>
      </c>
      <c r="M8" s="5" t="str">
        <f t="shared" si="3"/>
        <v>Deaflympijský výbor SlovenskadBĎuriš Matúš</v>
      </c>
      <c r="N8" s="3" t="str">
        <f t="shared" si="4"/>
        <v>42254388dB</v>
      </c>
    </row>
    <row r="9" spans="1:14" x14ac:dyDescent="0.2">
      <c r="A9" s="174" t="s">
        <v>1253</v>
      </c>
      <c r="B9" s="196" t="str">
        <f>VLOOKUP(A9,Adr!A:B,2,FALSE)</f>
        <v>Deaflympijský výbor Slovenska</v>
      </c>
      <c r="C9" s="177" t="s">
        <v>1323</v>
      </c>
      <c r="D9" s="279">
        <v>22000</v>
      </c>
      <c r="E9" s="222">
        <v>0</v>
      </c>
      <c r="F9" s="158" t="s">
        <v>246</v>
      </c>
      <c r="G9" s="161" t="s">
        <v>223</v>
      </c>
      <c r="H9" s="161" t="s">
        <v>917</v>
      </c>
      <c r="I9" s="184" t="str">
        <f t="shared" si="0"/>
        <v>42254388d</v>
      </c>
      <c r="J9" s="159" t="str">
        <f t="shared" si="1"/>
        <v>42254388026 03</v>
      </c>
      <c r="K9" s="5"/>
      <c r="L9" s="159" t="str">
        <f t="shared" si="2"/>
        <v>42254388026 03B</v>
      </c>
      <c r="M9" s="5" t="str">
        <f t="shared" si="3"/>
        <v>Deaflympijský výbor SlovenskadBJelínek Rastislav</v>
      </c>
      <c r="N9" s="3" t="str">
        <f t="shared" si="4"/>
        <v>42254388dB</v>
      </c>
    </row>
    <row r="10" spans="1:14" x14ac:dyDescent="0.2">
      <c r="A10" s="190" t="s">
        <v>1253</v>
      </c>
      <c r="B10" s="196" t="str">
        <f>VLOOKUP(A10,Adr!A:B,2,FALSE)</f>
        <v>Deaflympijský výbor Slovenska</v>
      </c>
      <c r="C10" s="177" t="s">
        <v>1324</v>
      </c>
      <c r="D10" s="281">
        <v>54000</v>
      </c>
      <c r="E10" s="165">
        <v>0</v>
      </c>
      <c r="F10" s="158" t="s">
        <v>246</v>
      </c>
      <c r="G10" s="161" t="s">
        <v>223</v>
      </c>
      <c r="H10" s="161" t="s">
        <v>917</v>
      </c>
      <c r="I10" s="184" t="str">
        <f t="shared" si="0"/>
        <v>42254388d</v>
      </c>
      <c r="J10" s="159" t="str">
        <f t="shared" si="1"/>
        <v>42254388026 03</v>
      </c>
      <c r="K10" s="5"/>
      <c r="L10" s="159" t="str">
        <f t="shared" si="2"/>
        <v>42254388026 03B</v>
      </c>
      <c r="M10" s="5" t="str">
        <f t="shared" si="3"/>
        <v>Deaflympijský výbor SlovenskadBKeinath Thomas</v>
      </c>
      <c r="N10" s="3" t="str">
        <f t="shared" si="4"/>
        <v>42254388dB</v>
      </c>
    </row>
    <row r="11" spans="1:14" x14ac:dyDescent="0.2">
      <c r="A11" s="158" t="s">
        <v>1253</v>
      </c>
      <c r="B11" s="196" t="str">
        <f>VLOOKUP(A11,Adr!A:B,2,FALSE)</f>
        <v>Deaflympijský výbor Slovenska</v>
      </c>
      <c r="C11" s="188" t="s">
        <v>1325</v>
      </c>
      <c r="D11" s="279">
        <v>27000</v>
      </c>
      <c r="E11" s="222">
        <v>0</v>
      </c>
      <c r="F11" s="158" t="s">
        <v>246</v>
      </c>
      <c r="G11" s="161" t="s">
        <v>223</v>
      </c>
      <c r="H11" s="161" t="s">
        <v>917</v>
      </c>
      <c r="I11" s="184" t="str">
        <f t="shared" si="0"/>
        <v>42254388d</v>
      </c>
      <c r="J11" s="159" t="str">
        <f t="shared" si="1"/>
        <v>42254388026 03</v>
      </c>
      <c r="K11" s="5"/>
      <c r="L11" s="159" t="str">
        <f t="shared" si="2"/>
        <v>42254388026 03B</v>
      </c>
      <c r="M11" s="5" t="str">
        <f t="shared" si="3"/>
        <v>Deaflympijský výbor SlovenskadBKrištofičová Ivana</v>
      </c>
      <c r="N11" s="3" t="str">
        <f t="shared" si="4"/>
        <v>42254388dB</v>
      </c>
    </row>
    <row r="12" spans="1:14" x14ac:dyDescent="0.2">
      <c r="A12" s="194" t="s">
        <v>1253</v>
      </c>
      <c r="B12" s="196" t="str">
        <f>VLOOKUP(A12,Adr!A:B,2,FALSE)</f>
        <v>Deaflympijský výbor Slovenska</v>
      </c>
      <c r="C12" s="177" t="s">
        <v>1326</v>
      </c>
      <c r="D12" s="279">
        <v>13000</v>
      </c>
      <c r="E12" s="165">
        <v>0</v>
      </c>
      <c r="F12" s="158" t="s">
        <v>246</v>
      </c>
      <c r="G12" s="161" t="s">
        <v>223</v>
      </c>
      <c r="H12" s="161" t="s">
        <v>917</v>
      </c>
      <c r="I12" s="184" t="str">
        <f t="shared" si="0"/>
        <v>42254388d</v>
      </c>
      <c r="J12" s="159" t="str">
        <f t="shared" si="1"/>
        <v>42254388026 03</v>
      </c>
      <c r="K12" s="5"/>
      <c r="L12" s="159" t="str">
        <f t="shared" si="2"/>
        <v>42254388026 03B</v>
      </c>
      <c r="M12" s="5" t="str">
        <f t="shared" si="3"/>
        <v>Deaflympijský výbor SlovenskadBLepótová Amália</v>
      </c>
      <c r="N12" s="3" t="str">
        <f t="shared" si="4"/>
        <v>42254388dB</v>
      </c>
    </row>
    <row r="13" spans="1:14" x14ac:dyDescent="0.2">
      <c r="A13" s="194" t="s">
        <v>1253</v>
      </c>
      <c r="B13" s="196" t="str">
        <f>VLOOKUP(A13,Adr!A:B,2,FALSE)</f>
        <v>Deaflympijský výbor Slovenska</v>
      </c>
      <c r="C13" s="161" t="s">
        <v>1637</v>
      </c>
      <c r="D13" s="280">
        <v>41000</v>
      </c>
      <c r="E13" s="222">
        <v>0</v>
      </c>
      <c r="F13" s="158" t="s">
        <v>246</v>
      </c>
      <c r="G13" s="161" t="s">
        <v>223</v>
      </c>
      <c r="H13" s="161" t="s">
        <v>917</v>
      </c>
      <c r="I13" s="184" t="str">
        <f t="shared" si="0"/>
        <v>42254388d</v>
      </c>
      <c r="J13" s="159" t="str">
        <f t="shared" si="1"/>
        <v>42254388026 03</v>
      </c>
      <c r="K13" s="5"/>
      <c r="L13" s="159" t="str">
        <f t="shared" si="2"/>
        <v>42254388026 03B</v>
      </c>
      <c r="M13" s="5" t="str">
        <f t="shared" si="3"/>
        <v xml:space="preserve">Deaflympijský výbor SlovenskadBNovotná Eva </v>
      </c>
      <c r="N13" s="3" t="str">
        <f t="shared" si="4"/>
        <v>42254388dB</v>
      </c>
    </row>
    <row r="14" spans="1:14" x14ac:dyDescent="0.2">
      <c r="A14" s="174" t="s">
        <v>1253</v>
      </c>
      <c r="B14" s="196" t="str">
        <f>VLOOKUP(A14,Adr!A:B,2,FALSE)</f>
        <v>Deaflympijský výbor Slovenska</v>
      </c>
      <c r="C14" s="177" t="s">
        <v>1327</v>
      </c>
      <c r="D14" s="279">
        <v>31000</v>
      </c>
      <c r="E14" s="165">
        <v>0</v>
      </c>
      <c r="F14" s="158" t="s">
        <v>246</v>
      </c>
      <c r="G14" s="161" t="s">
        <v>223</v>
      </c>
      <c r="H14" s="161" t="s">
        <v>917</v>
      </c>
      <c r="I14" s="184" t="str">
        <f t="shared" si="0"/>
        <v>42254388d</v>
      </c>
      <c r="J14" s="159" t="str">
        <f t="shared" si="1"/>
        <v>42254388026 03</v>
      </c>
      <c r="K14" s="5"/>
      <c r="L14" s="159" t="str">
        <f t="shared" si="2"/>
        <v>42254388026 03B</v>
      </c>
      <c r="M14" s="5" t="str">
        <f t="shared" si="3"/>
        <v>Deaflympijský výbor SlovenskadBPristač Dávid</v>
      </c>
      <c r="N14" s="3" t="str">
        <f t="shared" si="4"/>
        <v>42254388dB</v>
      </c>
    </row>
    <row r="15" spans="1:14" x14ac:dyDescent="0.2">
      <c r="A15" s="194" t="s">
        <v>1253</v>
      </c>
      <c r="B15" s="196" t="str">
        <f>VLOOKUP(A15,Adr!A:B,2,FALSE)</f>
        <v>Deaflympijský výbor Slovenska</v>
      </c>
      <c r="C15" s="161" t="s">
        <v>1328</v>
      </c>
      <c r="D15" s="280">
        <v>27000</v>
      </c>
      <c r="E15" s="222">
        <v>0</v>
      </c>
      <c r="F15" s="158" t="s">
        <v>246</v>
      </c>
      <c r="G15" s="161" t="s">
        <v>223</v>
      </c>
      <c r="H15" s="161" t="s">
        <v>917</v>
      </c>
      <c r="I15" s="184" t="str">
        <f t="shared" si="0"/>
        <v>42254388d</v>
      </c>
      <c r="J15" s="159" t="str">
        <f t="shared" si="1"/>
        <v>42254388026 03</v>
      </c>
      <c r="K15" s="5"/>
      <c r="L15" s="159" t="str">
        <f t="shared" si="2"/>
        <v>42254388026 03B</v>
      </c>
      <c r="M15" s="5" t="str">
        <f t="shared" si="3"/>
        <v>Deaflympijský výbor SlovenskadBTutura Marek</v>
      </c>
      <c r="N15" s="3" t="str">
        <f t="shared" si="4"/>
        <v>42254388dB</v>
      </c>
    </row>
    <row r="16" spans="1:14" x14ac:dyDescent="0.2">
      <c r="A16" s="158" t="s">
        <v>1253</v>
      </c>
      <c r="B16" s="196" t="str">
        <f>VLOOKUP(A16,Adr!A:B,2,FALSE)</f>
        <v>Deaflympijský výbor Slovenska</v>
      </c>
      <c r="C16" s="188" t="s">
        <v>1329</v>
      </c>
      <c r="D16" s="281">
        <v>14000</v>
      </c>
      <c r="E16" s="165">
        <v>0</v>
      </c>
      <c r="F16" s="158" t="s">
        <v>246</v>
      </c>
      <c r="G16" s="161" t="s">
        <v>223</v>
      </c>
      <c r="H16" s="161" t="s">
        <v>917</v>
      </c>
      <c r="I16" s="184" t="str">
        <f t="shared" si="0"/>
        <v>42254388d</v>
      </c>
      <c r="J16" s="159" t="str">
        <f t="shared" si="1"/>
        <v>42254388026 03</v>
      </c>
      <c r="K16" s="5"/>
      <c r="L16" s="159" t="str">
        <f t="shared" si="2"/>
        <v>42254388026 03B</v>
      </c>
      <c r="M16" s="5" t="str">
        <f t="shared" si="3"/>
        <v>Deaflympijský výbor SlovenskadBVaco Marek</v>
      </c>
      <c r="N16" s="3" t="str">
        <f t="shared" si="4"/>
        <v>42254388dB</v>
      </c>
    </row>
    <row r="17" spans="1:14" x14ac:dyDescent="0.2">
      <c r="A17" s="190" t="s">
        <v>1253</v>
      </c>
      <c r="B17" s="196" t="str">
        <f>VLOOKUP(A17,Adr!A:B,2,FALSE)</f>
        <v>Deaflympijský výbor Slovenska</v>
      </c>
      <c r="C17" s="188" t="s">
        <v>1627</v>
      </c>
      <c r="D17" s="279">
        <v>11970</v>
      </c>
      <c r="E17" s="165">
        <v>0</v>
      </c>
      <c r="F17" s="158" t="s">
        <v>248</v>
      </c>
      <c r="G17" s="161" t="s">
        <v>223</v>
      </c>
      <c r="H17" s="161" t="s">
        <v>917</v>
      </c>
      <c r="I17" s="184" t="str">
        <f t="shared" si="0"/>
        <v>42254388e</v>
      </c>
      <c r="J17" s="159" t="str">
        <f t="shared" si="1"/>
        <v>42254388026 03</v>
      </c>
      <c r="K17" s="5"/>
      <c r="L17" s="159" t="str">
        <f t="shared" si="2"/>
        <v>42254388026 03B</v>
      </c>
      <c r="M17" s="5" t="str">
        <f t="shared" si="3"/>
        <v>Deaflympijský výbor SlovenskaeBIvana Krištofičová - 5. miesto</v>
      </c>
      <c r="N17" s="3" t="str">
        <f t="shared" si="4"/>
        <v>42254388eB</v>
      </c>
    </row>
    <row r="18" spans="1:14" x14ac:dyDescent="0.2">
      <c r="A18" s="190" t="s">
        <v>1253</v>
      </c>
      <c r="B18" s="196" t="str">
        <f>VLOOKUP(A18,Adr!A:B,2,FALSE)</f>
        <v>Deaflympijský výbor Slovenska</v>
      </c>
      <c r="C18" s="177" t="s">
        <v>1628</v>
      </c>
      <c r="D18" s="279">
        <v>11970</v>
      </c>
      <c r="E18" s="222">
        <v>0</v>
      </c>
      <c r="F18" s="158" t="s">
        <v>248</v>
      </c>
      <c r="G18" s="161" t="s">
        <v>223</v>
      </c>
      <c r="H18" s="161" t="s">
        <v>917</v>
      </c>
      <c r="I18" s="184" t="str">
        <f t="shared" si="0"/>
        <v>42254388e</v>
      </c>
      <c r="J18" s="159" t="str">
        <f t="shared" si="1"/>
        <v>42254388026 03</v>
      </c>
      <c r="K18" s="5"/>
      <c r="L18" s="159" t="str">
        <f t="shared" si="2"/>
        <v>42254388026 03B</v>
      </c>
      <c r="M18" s="5" t="str">
        <f t="shared" si="3"/>
        <v>Deaflympijský výbor SlovenskaeBMartina Antušeková - 5. miesto</v>
      </c>
      <c r="N18" s="3" t="str">
        <f t="shared" si="4"/>
        <v>42254388eB</v>
      </c>
    </row>
    <row r="19" spans="1:14" x14ac:dyDescent="0.2">
      <c r="A19" s="174" t="s">
        <v>1253</v>
      </c>
      <c r="B19" s="196" t="str">
        <f>VLOOKUP(A19,Adr!A:B,2,FALSE)</f>
        <v>Deaflympijský výbor Slovenska</v>
      </c>
      <c r="C19" s="177" t="s">
        <v>1629</v>
      </c>
      <c r="D19" s="279">
        <v>11970</v>
      </c>
      <c r="E19" s="165">
        <v>0</v>
      </c>
      <c r="F19" s="158" t="s">
        <v>248</v>
      </c>
      <c r="G19" s="161" t="s">
        <v>223</v>
      </c>
      <c r="H19" s="161" t="s">
        <v>917</v>
      </c>
      <c r="I19" s="184" t="str">
        <f t="shared" si="0"/>
        <v>42254388e</v>
      </c>
      <c r="J19" s="159" t="str">
        <f t="shared" si="1"/>
        <v>42254388026 03</v>
      </c>
      <c r="K19" s="5"/>
      <c r="L19" s="159" t="str">
        <f t="shared" si="2"/>
        <v>42254388026 03B</v>
      </c>
      <c r="M19" s="5" t="str">
        <f t="shared" si="3"/>
        <v>Deaflympijský výbor SlovenskaeBRastislav Jelínek - 5. miesto</v>
      </c>
      <c r="N19" s="3" t="str">
        <f t="shared" si="4"/>
        <v>42254388eB</v>
      </c>
    </row>
    <row r="20" spans="1:14" x14ac:dyDescent="0.2">
      <c r="A20" s="194" t="s">
        <v>1253</v>
      </c>
      <c r="B20" s="196" t="str">
        <f>VLOOKUP(A20,Adr!A:B,2,FALSE)</f>
        <v>Deaflympijský výbor Slovenska</v>
      </c>
      <c r="C20" s="188" t="s">
        <v>1630</v>
      </c>
      <c r="D20" s="281">
        <v>5320</v>
      </c>
      <c r="E20" s="222">
        <v>0</v>
      </c>
      <c r="F20" s="158" t="s">
        <v>248</v>
      </c>
      <c r="G20" s="161" t="s">
        <v>223</v>
      </c>
      <c r="H20" s="161" t="s">
        <v>917</v>
      </c>
      <c r="I20" s="184" t="str">
        <f t="shared" si="0"/>
        <v>42254388e</v>
      </c>
      <c r="J20" s="159" t="str">
        <f t="shared" si="1"/>
        <v>42254388026 03</v>
      </c>
      <c r="K20" s="5"/>
      <c r="L20" s="159" t="str">
        <f t="shared" si="2"/>
        <v>42254388026 03B</v>
      </c>
      <c r="M20" s="5" t="str">
        <f t="shared" si="3"/>
        <v>Deaflympijský výbor SlovenskaeBŠimon Debnár - 8. miesto</v>
      </c>
      <c r="N20" s="3" t="str">
        <f t="shared" si="4"/>
        <v>42254388eB</v>
      </c>
    </row>
    <row r="21" spans="1:14" x14ac:dyDescent="0.2">
      <c r="A21" s="194" t="s">
        <v>1253</v>
      </c>
      <c r="B21" s="196" t="str">
        <f>VLOOKUP(A21,Adr!A:B,2,FALSE)</f>
        <v>Deaflympijský výbor Slovenska</v>
      </c>
      <c r="C21" s="188" t="s">
        <v>1631</v>
      </c>
      <c r="D21" s="279">
        <v>11970</v>
      </c>
      <c r="E21" s="165">
        <v>0</v>
      </c>
      <c r="F21" s="158" t="s">
        <v>248</v>
      </c>
      <c r="G21" s="161" t="s">
        <v>223</v>
      </c>
      <c r="H21" s="161" t="s">
        <v>917</v>
      </c>
      <c r="I21" s="184" t="str">
        <f t="shared" si="0"/>
        <v>42254388e</v>
      </c>
      <c r="J21" s="159" t="str">
        <f t="shared" si="1"/>
        <v>42254388026 03</v>
      </c>
      <c r="K21" s="5"/>
      <c r="L21" s="159" t="str">
        <f t="shared" si="2"/>
        <v>42254388026 03B</v>
      </c>
      <c r="M21" s="5" t="str">
        <f t="shared" si="3"/>
        <v>Deaflympijský výbor SlovenskaeBTereza Birošová - 5. miesto</v>
      </c>
      <c r="N21" s="3" t="str">
        <f t="shared" si="4"/>
        <v>42254388eB</v>
      </c>
    </row>
    <row r="22" spans="1:14" x14ac:dyDescent="0.2">
      <c r="A22" s="194" t="s">
        <v>1253</v>
      </c>
      <c r="B22" s="196" t="str">
        <f>VLOOKUP(A22,Adr!A:B,2,FALSE)</f>
        <v>Deaflympijský výbor Slovenska</v>
      </c>
      <c r="C22" s="177" t="s">
        <v>1632</v>
      </c>
      <c r="D22" s="279">
        <v>7980</v>
      </c>
      <c r="E22" s="222">
        <v>0</v>
      </c>
      <c r="F22" s="158" t="s">
        <v>248</v>
      </c>
      <c r="G22" s="161" t="s">
        <v>223</v>
      </c>
      <c r="H22" s="161" t="s">
        <v>917</v>
      </c>
      <c r="I22" s="184" t="str">
        <f t="shared" si="0"/>
        <v>42254388e</v>
      </c>
      <c r="J22" s="159" t="str">
        <f t="shared" si="1"/>
        <v>42254388026 03</v>
      </c>
      <c r="K22" s="5"/>
      <c r="L22" s="159" t="str">
        <f t="shared" si="2"/>
        <v>42254388026 03B</v>
      </c>
      <c r="M22" s="5" t="str">
        <f t="shared" si="3"/>
        <v>Deaflympijský výbor SlovenskaeBTereza Birošová - 6. miesto</v>
      </c>
      <c r="N22" s="3" t="str">
        <f t="shared" si="4"/>
        <v>42254388eB</v>
      </c>
    </row>
    <row r="23" spans="1:14" x14ac:dyDescent="0.2">
      <c r="A23" s="190" t="s">
        <v>1253</v>
      </c>
      <c r="B23" s="196" t="str">
        <f>VLOOKUP(A23,Adr!A:B,2,FALSE)</f>
        <v>Deaflympijský výbor Slovenska</v>
      </c>
      <c r="C23" s="177" t="s">
        <v>1633</v>
      </c>
      <c r="D23" s="279">
        <v>39900</v>
      </c>
      <c r="E23" s="165">
        <v>0</v>
      </c>
      <c r="F23" s="158" t="s">
        <v>248</v>
      </c>
      <c r="G23" s="161" t="s">
        <v>223</v>
      </c>
      <c r="H23" s="161" t="s">
        <v>917</v>
      </c>
      <c r="I23" s="184" t="str">
        <f t="shared" si="0"/>
        <v>42254388e</v>
      </c>
      <c r="J23" s="159" t="str">
        <f t="shared" si="1"/>
        <v>42254388026 03</v>
      </c>
      <c r="K23" s="5"/>
      <c r="L23" s="159" t="str">
        <f t="shared" si="2"/>
        <v>42254388026 03B</v>
      </c>
      <c r="M23" s="5" t="str">
        <f t="shared" si="3"/>
        <v>Deaflympijský výbor SlovenskaeBThomas Keinath - 1. miesto</v>
      </c>
      <c r="N23" s="3" t="str">
        <f t="shared" si="4"/>
        <v>42254388eB</v>
      </c>
    </row>
    <row r="24" spans="1:14" x14ac:dyDescent="0.2">
      <c r="A24" s="158" t="s">
        <v>1253</v>
      </c>
      <c r="B24" s="196" t="str">
        <f>VLOOKUP(A24,Adr!A:B,2,FALSE)</f>
        <v>Deaflympijský výbor Slovenska</v>
      </c>
      <c r="C24" s="161" t="s">
        <v>1634</v>
      </c>
      <c r="D24" s="280">
        <v>8320</v>
      </c>
      <c r="E24" s="222">
        <v>0</v>
      </c>
      <c r="F24" s="158" t="s">
        <v>248</v>
      </c>
      <c r="G24" s="161" t="s">
        <v>223</v>
      </c>
      <c r="H24" s="161" t="s">
        <v>917</v>
      </c>
      <c r="I24" s="184" t="str">
        <f t="shared" si="0"/>
        <v>42254388e</v>
      </c>
      <c r="J24" s="159" t="str">
        <f t="shared" si="1"/>
        <v>42254388026 03</v>
      </c>
      <c r="K24" s="5"/>
      <c r="L24" s="159" t="str">
        <f t="shared" si="2"/>
        <v>42254388026 03B</v>
      </c>
      <c r="M24" s="5" t="str">
        <f t="shared" si="3"/>
        <v>Deaflympijský výbor SlovenskaeBThomas Keinath a Marek Tutura - 8. miesto</v>
      </c>
      <c r="N24" s="3" t="str">
        <f t="shared" si="4"/>
        <v>42254388eB</v>
      </c>
    </row>
    <row r="25" spans="1:14" x14ac:dyDescent="0.2">
      <c r="A25" s="190" t="s">
        <v>1711</v>
      </c>
      <c r="B25" s="196" t="str">
        <f>VLOOKUP(A25,Adr!A:B,2,FALSE)</f>
        <v>iCompete Natural Slovakia</v>
      </c>
      <c r="C25" s="177" t="s">
        <v>253</v>
      </c>
      <c r="D25" s="279">
        <v>41800</v>
      </c>
      <c r="E25" s="165">
        <v>0</v>
      </c>
      <c r="F25" s="158" t="s">
        <v>252</v>
      </c>
      <c r="G25" s="161" t="s">
        <v>223</v>
      </c>
      <c r="H25" s="161" t="s">
        <v>917</v>
      </c>
      <c r="I25" s="184" t="str">
        <f t="shared" si="0"/>
        <v>50642804g</v>
      </c>
      <c r="J25" s="159" t="str">
        <f t="shared" si="1"/>
        <v>50642804026 03</v>
      </c>
      <c r="K25" s="5"/>
      <c r="L25" s="159" t="str">
        <f t="shared" si="2"/>
        <v>50642804026 03B</v>
      </c>
      <c r="M25" s="5" t="str">
        <f t="shared" si="3"/>
        <v>iCompete Natural SlovakiagBrozvoj športov, ktoré nie sú uznanými podľa zákona č. 440/2015 Z. z.</v>
      </c>
      <c r="N25" s="3" t="str">
        <f t="shared" si="4"/>
        <v>50642804gB</v>
      </c>
    </row>
    <row r="26" spans="1:14" x14ac:dyDescent="0.2">
      <c r="A26" s="194" t="s">
        <v>1719</v>
      </c>
      <c r="B26" s="196" t="str">
        <f>VLOOKUP(A26,Adr!A:B,2,FALSE)</f>
        <v>MAMMAL - Slovenský zväz MMA</v>
      </c>
      <c r="C26" s="177" t="s">
        <v>253</v>
      </c>
      <c r="D26" s="279">
        <v>49700</v>
      </c>
      <c r="E26" s="222">
        <v>0</v>
      </c>
      <c r="F26" s="158" t="s">
        <v>252</v>
      </c>
      <c r="G26" s="161" t="s">
        <v>223</v>
      </c>
      <c r="H26" s="161" t="s">
        <v>917</v>
      </c>
      <c r="I26" s="184" t="str">
        <f t="shared" si="0"/>
        <v>42269423g</v>
      </c>
      <c r="J26" s="159" t="str">
        <f t="shared" si="1"/>
        <v>42269423026 03</v>
      </c>
      <c r="K26" s="5"/>
      <c r="L26" s="159" t="str">
        <f t="shared" si="2"/>
        <v>42269423026 03B</v>
      </c>
      <c r="M26" s="5" t="str">
        <f t="shared" si="3"/>
        <v>MAMMAL - Slovenský zväz MMAgBrozvoj športov, ktoré nie sú uznanými podľa zákona č. 440/2015 Z. z.</v>
      </c>
      <c r="N26" s="3" t="str">
        <f t="shared" si="4"/>
        <v>42269423gB</v>
      </c>
    </row>
    <row r="27" spans="1:14" x14ac:dyDescent="0.2">
      <c r="A27" s="194">
        <v>50607332</v>
      </c>
      <c r="B27" s="196" t="str">
        <f>VLOOKUP(A27,Adr!A:B,2,FALSE)</f>
        <v>OCRA Slovakia</v>
      </c>
      <c r="C27" s="177" t="s">
        <v>253</v>
      </c>
      <c r="D27" s="279">
        <v>19800</v>
      </c>
      <c r="E27" s="165">
        <v>0</v>
      </c>
      <c r="F27" s="158" t="s">
        <v>252</v>
      </c>
      <c r="G27" s="161" t="s">
        <v>223</v>
      </c>
      <c r="H27" s="161" t="s">
        <v>917</v>
      </c>
      <c r="I27" s="184" t="str">
        <f t="shared" si="0"/>
        <v>50607332g</v>
      </c>
      <c r="J27" s="159" t="str">
        <f t="shared" si="1"/>
        <v>50607332026 03</v>
      </c>
      <c r="K27" s="5"/>
      <c r="L27" s="159" t="str">
        <f t="shared" si="2"/>
        <v>50607332026 03B</v>
      </c>
      <c r="M27" s="5" t="str">
        <f t="shared" si="3"/>
        <v>OCRA SlovakiagBrozvoj športov, ktoré nie sú uznanými podľa zákona č. 440/2015 Z. z.</v>
      </c>
      <c r="N27" s="3" t="str">
        <f t="shared" si="4"/>
        <v>50607332gB</v>
      </c>
    </row>
    <row r="28" spans="1:14" x14ac:dyDescent="0.2">
      <c r="A28" s="174" t="s">
        <v>339</v>
      </c>
      <c r="B28" s="196" t="str">
        <f>VLOOKUP(A28,Adr!A:B,2,FALSE)</f>
        <v>Slovenská asociácia amerického futbalu, o.z.</v>
      </c>
      <c r="C28" s="188" t="s">
        <v>918</v>
      </c>
      <c r="D28" s="279">
        <v>32930</v>
      </c>
      <c r="E28" s="165">
        <v>0</v>
      </c>
      <c r="F28" s="158" t="s">
        <v>240</v>
      </c>
      <c r="G28" s="161" t="s">
        <v>221</v>
      </c>
      <c r="H28" s="161" t="s">
        <v>917</v>
      </c>
      <c r="I28" s="184" t="str">
        <f t="shared" si="0"/>
        <v>30787009a</v>
      </c>
      <c r="J28" s="159" t="str">
        <f t="shared" si="1"/>
        <v>30787009026 02</v>
      </c>
      <c r="K28" s="5" t="s">
        <v>919</v>
      </c>
      <c r="L28" s="159" t="str">
        <f t="shared" si="2"/>
        <v>30787009026 02B</v>
      </c>
      <c r="M28" s="5" t="str">
        <f t="shared" si="3"/>
        <v>Slovenská asociácia amerického futbalu, o.z.aBamerický futbal - bežné transfery</v>
      </c>
      <c r="N28" s="3" t="str">
        <f t="shared" si="4"/>
        <v>30787009aB</v>
      </c>
    </row>
    <row r="29" spans="1:14" x14ac:dyDescent="0.2">
      <c r="A29" s="194" t="s">
        <v>346</v>
      </c>
      <c r="B29" s="196" t="str">
        <f>VLOOKUP(A29,Adr!A:B,2,FALSE)</f>
        <v>Slovenská asociácia boccie</v>
      </c>
      <c r="C29" s="161" t="s">
        <v>920</v>
      </c>
      <c r="D29" s="280">
        <v>28930</v>
      </c>
      <c r="E29" s="222">
        <v>0</v>
      </c>
      <c r="F29" s="158" t="s">
        <v>240</v>
      </c>
      <c r="G29" s="161" t="s">
        <v>221</v>
      </c>
      <c r="H29" s="161" t="s">
        <v>917</v>
      </c>
      <c r="I29" s="184" t="str">
        <f t="shared" si="0"/>
        <v>00631655a</v>
      </c>
      <c r="J29" s="159" t="str">
        <f t="shared" si="1"/>
        <v>00631655026 02</v>
      </c>
      <c r="K29" s="5" t="s">
        <v>921</v>
      </c>
      <c r="L29" s="159" t="str">
        <f t="shared" si="2"/>
        <v>00631655026 02B</v>
      </c>
      <c r="M29" s="5" t="str">
        <f t="shared" si="3"/>
        <v>Slovenská asociácia boccieaBboccia - bežné transfery</v>
      </c>
      <c r="N29" s="3" t="str">
        <f t="shared" si="4"/>
        <v>00631655aB</v>
      </c>
    </row>
    <row r="30" spans="1:14" x14ac:dyDescent="0.2">
      <c r="A30" s="158" t="s">
        <v>346</v>
      </c>
      <c r="B30" s="196" t="str">
        <f>VLOOKUP(A30,Adr!A:B,2,FALSE)</f>
        <v>Slovenská asociácia boccie</v>
      </c>
      <c r="C30" s="161" t="s">
        <v>1610</v>
      </c>
      <c r="D30" s="281">
        <v>4000</v>
      </c>
      <c r="E30" s="165">
        <v>0</v>
      </c>
      <c r="F30" s="158" t="s">
        <v>240</v>
      </c>
      <c r="G30" s="161" t="s">
        <v>221</v>
      </c>
      <c r="H30" s="161" t="s">
        <v>940</v>
      </c>
      <c r="I30" s="184" t="str">
        <f t="shared" si="0"/>
        <v>00631655a</v>
      </c>
      <c r="J30" s="159" t="str">
        <f t="shared" si="1"/>
        <v>00631655026 02</v>
      </c>
      <c r="K30" s="5" t="s">
        <v>921</v>
      </c>
      <c r="L30" s="159" t="str">
        <f t="shared" si="2"/>
        <v>00631655026 02K</v>
      </c>
      <c r="M30" s="5" t="str">
        <f t="shared" si="3"/>
        <v>Slovenská asociácia boccieaKboccia - kapitálové transfery</v>
      </c>
      <c r="N30" s="3" t="str">
        <f t="shared" si="4"/>
        <v>00631655aK</v>
      </c>
    </row>
    <row r="31" spans="1:14" x14ac:dyDescent="0.2">
      <c r="A31" s="158" t="s">
        <v>346</v>
      </c>
      <c r="B31" s="196" t="str">
        <f>VLOOKUP(A31,Adr!A:B,2,FALSE)</f>
        <v>Slovenská asociácia boccie</v>
      </c>
      <c r="C31" s="177" t="s">
        <v>922</v>
      </c>
      <c r="D31" s="279">
        <v>28930</v>
      </c>
      <c r="E31" s="222">
        <v>0</v>
      </c>
      <c r="F31" s="158" t="s">
        <v>240</v>
      </c>
      <c r="G31" s="161" t="s">
        <v>221</v>
      </c>
      <c r="H31" s="161" t="s">
        <v>917</v>
      </c>
      <c r="I31" s="184" t="str">
        <f t="shared" si="0"/>
        <v>00631655a</v>
      </c>
      <c r="J31" s="159" t="str">
        <f t="shared" si="1"/>
        <v>00631655026 02</v>
      </c>
      <c r="K31" s="5" t="s">
        <v>923</v>
      </c>
      <c r="L31" s="159" t="str">
        <f t="shared" si="2"/>
        <v>00631655026 02B</v>
      </c>
      <c r="M31" s="5" t="str">
        <f t="shared" si="3"/>
        <v>Slovenská asociácia boccieaBboule lyonnaise - bežné transfery</v>
      </c>
      <c r="N31" s="3" t="str">
        <f t="shared" si="4"/>
        <v>00631655aB</v>
      </c>
    </row>
    <row r="32" spans="1:14" x14ac:dyDescent="0.2">
      <c r="A32" s="170" t="s">
        <v>346</v>
      </c>
      <c r="B32" s="196" t="str">
        <f>VLOOKUP(A32,Adr!A:B,2,FALSE)</f>
        <v>Slovenská asociácia boccie</v>
      </c>
      <c r="C32" s="188" t="s">
        <v>1611</v>
      </c>
      <c r="D32" s="281">
        <v>4000</v>
      </c>
      <c r="E32" s="165">
        <v>0</v>
      </c>
      <c r="F32" s="158" t="s">
        <v>240</v>
      </c>
      <c r="G32" s="161" t="s">
        <v>221</v>
      </c>
      <c r="H32" s="161" t="s">
        <v>940</v>
      </c>
      <c r="I32" s="184" t="str">
        <f t="shared" si="0"/>
        <v>00631655a</v>
      </c>
      <c r="J32" s="159" t="str">
        <f t="shared" si="1"/>
        <v>00631655026 02</v>
      </c>
      <c r="K32" s="5" t="s">
        <v>923</v>
      </c>
      <c r="L32" s="159" t="str">
        <f t="shared" si="2"/>
        <v>00631655026 02K</v>
      </c>
      <c r="M32" s="5" t="str">
        <f t="shared" si="3"/>
        <v>Slovenská asociácia boccieaKboule lyonnaise - kapitálové transfery</v>
      </c>
      <c r="N32" s="3" t="str">
        <f t="shared" si="4"/>
        <v>00631655aK</v>
      </c>
    </row>
    <row r="33" spans="1:14" x14ac:dyDescent="0.2">
      <c r="A33" s="194" t="s">
        <v>357</v>
      </c>
      <c r="B33" s="196" t="str">
        <f>VLOOKUP(A33,Adr!A:B,2,FALSE)</f>
        <v>Slovenská asociácia čínskeho wushu</v>
      </c>
      <c r="C33" s="188" t="s">
        <v>924</v>
      </c>
      <c r="D33" s="281">
        <v>58880</v>
      </c>
      <c r="E33" s="222">
        <v>0</v>
      </c>
      <c r="F33" s="158" t="s">
        <v>240</v>
      </c>
      <c r="G33" s="161" t="s">
        <v>221</v>
      </c>
      <c r="H33" s="161" t="s">
        <v>917</v>
      </c>
      <c r="I33" s="184" t="str">
        <f t="shared" si="0"/>
        <v>42019541a</v>
      </c>
      <c r="J33" s="159" t="str">
        <f t="shared" si="1"/>
        <v>42019541026 02</v>
      </c>
      <c r="K33" s="5" t="s">
        <v>925</v>
      </c>
      <c r="L33" s="159" t="str">
        <f t="shared" si="2"/>
        <v>42019541026 02B</v>
      </c>
      <c r="M33" s="5" t="str">
        <f t="shared" si="3"/>
        <v>Slovenská asociácia čínskeho wushuaBwushu - bežné transfery</v>
      </c>
      <c r="N33" s="3" t="str">
        <f t="shared" si="4"/>
        <v>42019541aB</v>
      </c>
    </row>
    <row r="34" spans="1:14" x14ac:dyDescent="0.2">
      <c r="A34" s="190" t="s">
        <v>365</v>
      </c>
      <c r="B34" s="196" t="str">
        <f>VLOOKUP(A34,Adr!A:B,2,FALSE)</f>
        <v>Slovenská Asociácia Dynamickej Streľby</v>
      </c>
      <c r="C34" s="177" t="s">
        <v>926</v>
      </c>
      <c r="D34" s="279">
        <v>44472</v>
      </c>
      <c r="E34" s="165">
        <v>0</v>
      </c>
      <c r="F34" s="158" t="s">
        <v>240</v>
      </c>
      <c r="G34" s="161" t="s">
        <v>221</v>
      </c>
      <c r="H34" s="161" t="s">
        <v>917</v>
      </c>
      <c r="I34" s="184" t="str">
        <f t="shared" si="0"/>
        <v>30810108a</v>
      </c>
      <c r="J34" s="159" t="str">
        <f t="shared" si="1"/>
        <v>30810108026 02</v>
      </c>
      <c r="K34" s="5" t="s">
        <v>927</v>
      </c>
      <c r="L34" s="159" t="str">
        <f t="shared" si="2"/>
        <v>30810108026 02B</v>
      </c>
      <c r="M34" s="5" t="str">
        <f t="shared" si="3"/>
        <v>Slovenská Asociácia Dynamickej StreľbyaBdynamická streľba - bežné transfery</v>
      </c>
      <c r="N34" s="3" t="str">
        <f t="shared" si="4"/>
        <v>30810108aB</v>
      </c>
    </row>
    <row r="35" spans="1:14" x14ac:dyDescent="0.2">
      <c r="A35" s="190" t="s">
        <v>372</v>
      </c>
      <c r="B35" s="196" t="str">
        <f>VLOOKUP(A35,Adr!A:B,2,FALSE)</f>
        <v>Slovenská asociácia fitnes, kulturistiky a silového trojboja</v>
      </c>
      <c r="C35" s="177" t="s">
        <v>928</v>
      </c>
      <c r="D35" s="279">
        <v>772045</v>
      </c>
      <c r="E35" s="222">
        <v>0</v>
      </c>
      <c r="F35" s="158" t="s">
        <v>240</v>
      </c>
      <c r="G35" s="161" t="s">
        <v>221</v>
      </c>
      <c r="H35" s="161" t="s">
        <v>917</v>
      </c>
      <c r="I35" s="184" t="str">
        <f t="shared" si="0"/>
        <v>30842069a</v>
      </c>
      <c r="J35" s="159" t="str">
        <f t="shared" si="1"/>
        <v>30842069026 02</v>
      </c>
      <c r="K35" s="5" t="s">
        <v>929</v>
      </c>
      <c r="L35" s="159" t="str">
        <f t="shared" si="2"/>
        <v>30842069026 02B</v>
      </c>
      <c r="M35" s="5" t="str">
        <f t="shared" si="3"/>
        <v>Slovenská asociácia fitnes, kulturistiky a silového trojbojaaBfitnes a kulturistika - bežné transfery</v>
      </c>
      <c r="N35" s="3" t="str">
        <f t="shared" si="4"/>
        <v>30842069aB</v>
      </c>
    </row>
    <row r="36" spans="1:14" x14ac:dyDescent="0.2">
      <c r="A36" s="158" t="s">
        <v>372</v>
      </c>
      <c r="B36" s="196" t="str">
        <f>VLOOKUP(A36,Adr!A:B,2,FALSE)</f>
        <v>Slovenská asociácia fitnes, kulturistiky a silového trojboja</v>
      </c>
      <c r="C36" s="188" t="s">
        <v>930</v>
      </c>
      <c r="D36" s="281">
        <v>36994</v>
      </c>
      <c r="E36" s="165">
        <v>0</v>
      </c>
      <c r="F36" s="158" t="s">
        <v>240</v>
      </c>
      <c r="G36" s="161" t="s">
        <v>221</v>
      </c>
      <c r="H36" s="161" t="s">
        <v>917</v>
      </c>
      <c r="I36" s="184" t="str">
        <f t="shared" si="0"/>
        <v>30842069a</v>
      </c>
      <c r="J36" s="159" t="str">
        <f t="shared" si="1"/>
        <v>30842069026 02</v>
      </c>
      <c r="K36" s="5" t="s">
        <v>931</v>
      </c>
      <c r="L36" s="159" t="str">
        <f t="shared" si="2"/>
        <v>30842069026 02B</v>
      </c>
      <c r="M36" s="5" t="str">
        <f t="shared" si="3"/>
        <v>Slovenská asociácia fitnes, kulturistiky a silového trojbojaaBsilové športy - bežné transfery</v>
      </c>
      <c r="N36" s="3" t="str">
        <f t="shared" si="4"/>
        <v>30842069aB</v>
      </c>
    </row>
    <row r="37" spans="1:14" x14ac:dyDescent="0.2">
      <c r="A37" s="190" t="s">
        <v>380</v>
      </c>
      <c r="B37" s="196" t="str">
        <f>VLOOKUP(A37,Adr!A:B,2,FALSE)</f>
        <v>Slovenská asociácia Frisbee</v>
      </c>
      <c r="C37" s="161" t="s">
        <v>932</v>
      </c>
      <c r="D37" s="164">
        <v>130684</v>
      </c>
      <c r="E37" s="222">
        <v>0</v>
      </c>
      <c r="F37" s="158" t="s">
        <v>240</v>
      </c>
      <c r="G37" s="161" t="s">
        <v>221</v>
      </c>
      <c r="H37" s="161" t="s">
        <v>917</v>
      </c>
      <c r="I37" s="184" t="str">
        <f t="shared" si="0"/>
        <v>31749852a</v>
      </c>
      <c r="J37" s="159" t="str">
        <f t="shared" si="1"/>
        <v>31749852026 02</v>
      </c>
      <c r="K37" s="5" t="s">
        <v>933</v>
      </c>
      <c r="L37" s="159" t="str">
        <f t="shared" si="2"/>
        <v>31749852026 02B</v>
      </c>
      <c r="M37" s="5" t="str">
        <f t="shared" si="3"/>
        <v>Slovenská asociácia FrisbeeaBšporty s lietajúcim diskom - bežné transfery</v>
      </c>
      <c r="N37" s="3" t="str">
        <f t="shared" si="4"/>
        <v>31749852aB</v>
      </c>
    </row>
    <row r="38" spans="1:14" x14ac:dyDescent="0.2">
      <c r="A38" s="158" t="s">
        <v>386</v>
      </c>
      <c r="B38" s="196" t="str">
        <f>VLOOKUP(A38,Adr!A:B,2,FALSE)</f>
        <v>Slovenská asociácia go</v>
      </c>
      <c r="C38" s="188" t="s">
        <v>934</v>
      </c>
      <c r="D38" s="281">
        <v>32930</v>
      </c>
      <c r="E38" s="165">
        <v>0</v>
      </c>
      <c r="F38" s="158" t="s">
        <v>240</v>
      </c>
      <c r="G38" s="161" t="s">
        <v>221</v>
      </c>
      <c r="H38" s="161" t="s">
        <v>917</v>
      </c>
      <c r="I38" s="184" t="str">
        <f t="shared" si="0"/>
        <v>30844711a</v>
      </c>
      <c r="J38" s="159" t="str">
        <f t="shared" si="1"/>
        <v>30844711026 02</v>
      </c>
      <c r="K38" s="5" t="s">
        <v>935</v>
      </c>
      <c r="L38" s="159" t="str">
        <f t="shared" si="2"/>
        <v>30844711026 02B</v>
      </c>
      <c r="M38" s="5" t="str">
        <f t="shared" si="3"/>
        <v>Slovenská asociácia goaBgo - bežné transfery</v>
      </c>
      <c r="N38" s="3" t="str">
        <f t="shared" si="4"/>
        <v>30844711aB</v>
      </c>
    </row>
    <row r="39" spans="1:14" x14ac:dyDescent="0.2">
      <c r="A39" s="194" t="s">
        <v>392</v>
      </c>
      <c r="B39" s="196" t="str">
        <f>VLOOKUP(A39,Adr!A:B,2,FALSE)</f>
        <v>Slovenská asociácia korfbalu</v>
      </c>
      <c r="C39" s="177" t="s">
        <v>936</v>
      </c>
      <c r="D39" s="279">
        <v>60265</v>
      </c>
      <c r="E39" s="222">
        <v>0</v>
      </c>
      <c r="F39" s="158" t="s">
        <v>240</v>
      </c>
      <c r="G39" s="161" t="s">
        <v>221</v>
      </c>
      <c r="H39" s="161" t="s">
        <v>917</v>
      </c>
      <c r="I39" s="184" t="str">
        <f t="shared" si="0"/>
        <v>31940668a</v>
      </c>
      <c r="J39" s="159" t="str">
        <f t="shared" si="1"/>
        <v>31940668026 02</v>
      </c>
      <c r="K39" s="5" t="s">
        <v>937</v>
      </c>
      <c r="L39" s="159" t="str">
        <f t="shared" si="2"/>
        <v>31940668026 02B</v>
      </c>
      <c r="M39" s="5" t="str">
        <f t="shared" si="3"/>
        <v>Slovenská asociácia korfbaluaBkorfbal - bežné transfery</v>
      </c>
      <c r="N39" s="3" t="str">
        <f t="shared" si="4"/>
        <v>31940668aB</v>
      </c>
    </row>
    <row r="40" spans="1:14" x14ac:dyDescent="0.2">
      <c r="A40" s="190" t="s">
        <v>399</v>
      </c>
      <c r="B40" s="196" t="str">
        <f>VLOOKUP(A40,Adr!A:B,2,FALSE)</f>
        <v>Slovenská asociácia motoristického športu</v>
      </c>
      <c r="C40" s="177" t="s">
        <v>938</v>
      </c>
      <c r="D40" s="279">
        <v>599482</v>
      </c>
      <c r="E40" s="165">
        <v>0</v>
      </c>
      <c r="F40" s="158" t="s">
        <v>240</v>
      </c>
      <c r="G40" s="161" t="s">
        <v>221</v>
      </c>
      <c r="H40" s="161" t="s">
        <v>917</v>
      </c>
      <c r="I40" s="184" t="str">
        <f t="shared" si="0"/>
        <v>31824021a</v>
      </c>
      <c r="J40" s="159" t="str">
        <f t="shared" si="1"/>
        <v>31824021026 02</v>
      </c>
      <c r="K40" s="5" t="s">
        <v>939</v>
      </c>
      <c r="L40" s="159" t="str">
        <f t="shared" si="2"/>
        <v>31824021026 02B</v>
      </c>
      <c r="M40" s="5" t="str">
        <f t="shared" si="3"/>
        <v>Slovenská asociácia motoristického športuaBautomobilový šport - bežné transfery</v>
      </c>
      <c r="N40" s="3" t="str">
        <f t="shared" si="4"/>
        <v>31824021aB</v>
      </c>
    </row>
    <row r="41" spans="1:14" x14ac:dyDescent="0.2">
      <c r="A41" s="194" t="s">
        <v>1736</v>
      </c>
      <c r="B41" s="196" t="str">
        <f>VLOOKUP(A41,Adr!A:B,2,FALSE)</f>
        <v>Slovenská asociácia naturálnej kulturistiky</v>
      </c>
      <c r="C41" s="177" t="s">
        <v>253</v>
      </c>
      <c r="D41" s="279">
        <v>32100</v>
      </c>
      <c r="E41" s="222">
        <v>0</v>
      </c>
      <c r="F41" s="158" t="s">
        <v>252</v>
      </c>
      <c r="G41" s="161" t="s">
        <v>223</v>
      </c>
      <c r="H41" s="161" t="s">
        <v>917</v>
      </c>
      <c r="I41" s="184" t="str">
        <f t="shared" si="0"/>
        <v>45009660g</v>
      </c>
      <c r="J41" s="159" t="str">
        <f t="shared" si="1"/>
        <v>45009660026 03</v>
      </c>
      <c r="K41" s="5"/>
      <c r="L41" s="159" t="str">
        <f t="shared" si="2"/>
        <v>45009660026 03B</v>
      </c>
      <c r="M41" s="5" t="str">
        <f t="shared" si="3"/>
        <v>Slovenská asociácia naturálnej kulturistikygBrozvoj športov, ktoré nie sú uznanými podľa zákona č. 440/2015 Z. z.</v>
      </c>
      <c r="N41" s="3" t="str">
        <f t="shared" si="4"/>
        <v>45009660gB</v>
      </c>
    </row>
    <row r="42" spans="1:14" x14ac:dyDescent="0.2">
      <c r="A42" s="158" t="s">
        <v>410</v>
      </c>
      <c r="B42" s="196" t="str">
        <f>VLOOKUP(A42,Adr!A:B,2,FALSE)</f>
        <v>Slovenská asociácia pretláčania rukou</v>
      </c>
      <c r="C42" s="188" t="s">
        <v>941</v>
      </c>
      <c r="D42" s="281">
        <v>63048</v>
      </c>
      <c r="E42" s="222">
        <v>0</v>
      </c>
      <c r="F42" s="158" t="s">
        <v>240</v>
      </c>
      <c r="G42" s="161" t="s">
        <v>221</v>
      </c>
      <c r="H42" s="161" t="s">
        <v>917</v>
      </c>
      <c r="I42" s="184" t="str">
        <f t="shared" si="0"/>
        <v>30811686a</v>
      </c>
      <c r="J42" s="159" t="str">
        <f t="shared" si="1"/>
        <v>30811686026 02</v>
      </c>
      <c r="K42" s="5" t="s">
        <v>942</v>
      </c>
      <c r="L42" s="159" t="str">
        <f t="shared" si="2"/>
        <v>30811686026 02B</v>
      </c>
      <c r="M42" s="5" t="str">
        <f t="shared" si="3"/>
        <v>Slovenská asociácia pretláčania rukouaBpretláčanie rukou - bežné transfery</v>
      </c>
      <c r="N42" s="3" t="str">
        <f t="shared" si="4"/>
        <v>30811686aB</v>
      </c>
    </row>
    <row r="43" spans="1:14" x14ac:dyDescent="0.2">
      <c r="A43" s="194" t="s">
        <v>419</v>
      </c>
      <c r="B43" s="196" t="str">
        <f>VLOOKUP(A43,Adr!A:B,2,FALSE)</f>
        <v>Slovenská asociácia taekwondo WT</v>
      </c>
      <c r="C43" s="177" t="s">
        <v>943</v>
      </c>
      <c r="D43" s="279">
        <v>71027</v>
      </c>
      <c r="E43" s="165">
        <v>0</v>
      </c>
      <c r="F43" s="158" t="s">
        <v>240</v>
      </c>
      <c r="G43" s="161" t="s">
        <v>221</v>
      </c>
      <c r="H43" s="161" t="s">
        <v>917</v>
      </c>
      <c r="I43" s="184" t="str">
        <f t="shared" si="0"/>
        <v>30814910a</v>
      </c>
      <c r="J43" s="159" t="str">
        <f t="shared" si="1"/>
        <v>30814910026 02</v>
      </c>
      <c r="K43" s="5" t="s">
        <v>944</v>
      </c>
      <c r="L43" s="159" t="str">
        <f t="shared" si="2"/>
        <v>30814910026 02B</v>
      </c>
      <c r="M43" s="5" t="str">
        <f t="shared" si="3"/>
        <v>Slovenská asociácia taekwondo WTaBtaekwondo - bežné transfery</v>
      </c>
      <c r="N43" s="3" t="str">
        <f t="shared" si="4"/>
        <v>30814910aB</v>
      </c>
    </row>
    <row r="44" spans="1:14" ht="22.5" x14ac:dyDescent="0.2">
      <c r="A44" s="158" t="s">
        <v>419</v>
      </c>
      <c r="B44" s="196" t="str">
        <f>VLOOKUP(A44,Adr!A:B,2,FALSE)</f>
        <v>Slovenská asociácia taekwondo WT</v>
      </c>
      <c r="C44" s="188" t="s">
        <v>1308</v>
      </c>
      <c r="D44" s="281">
        <v>9744</v>
      </c>
      <c r="E44" s="165">
        <v>0</v>
      </c>
      <c r="F44" s="158" t="s">
        <v>244</v>
      </c>
      <c r="G44" s="161" t="s">
        <v>223</v>
      </c>
      <c r="H44" s="161" t="s">
        <v>917</v>
      </c>
      <c r="I44" s="184" t="str">
        <f t="shared" si="0"/>
        <v>30814910c</v>
      </c>
      <c r="J44" s="159" t="str">
        <f t="shared" si="1"/>
        <v>30814910026 03</v>
      </c>
      <c r="K44" s="5"/>
      <c r="L44" s="159" t="str">
        <f t="shared" si="2"/>
        <v>30814910026 03B</v>
      </c>
      <c r="M44" s="5" t="str">
        <f t="shared" si="3"/>
        <v>Slovenská asociácia taekwondo WTcBzabezpečenie a rozvoj športu taekwondo zdravotne postihnutých športovcov</v>
      </c>
      <c r="N44" s="3" t="str">
        <f t="shared" si="4"/>
        <v>30814910cB</v>
      </c>
    </row>
    <row r="45" spans="1:14" x14ac:dyDescent="0.2">
      <c r="A45" s="194" t="s">
        <v>419</v>
      </c>
      <c r="B45" s="196" t="str">
        <f>VLOOKUP(A45,Adr!A:B,2,FALSE)</f>
        <v>Slovenská asociácia taekwondo WT</v>
      </c>
      <c r="C45" s="177" t="s">
        <v>1330</v>
      </c>
      <c r="D45" s="279">
        <v>35000</v>
      </c>
      <c r="E45" s="222">
        <v>0</v>
      </c>
      <c r="F45" s="158" t="s">
        <v>246</v>
      </c>
      <c r="G45" s="161" t="s">
        <v>223</v>
      </c>
      <c r="H45" s="161" t="s">
        <v>917</v>
      </c>
      <c r="I45" s="184" t="str">
        <f t="shared" si="0"/>
        <v>30814910d</v>
      </c>
      <c r="J45" s="159" t="str">
        <f t="shared" si="1"/>
        <v>30814910026 03</v>
      </c>
      <c r="K45" s="5"/>
      <c r="L45" s="159" t="str">
        <f t="shared" si="2"/>
        <v>30814910026 03B</v>
      </c>
      <c r="M45" s="5" t="str">
        <f t="shared" si="3"/>
        <v>Slovenská asociácia taekwondo WTdBBérešová Adriana</v>
      </c>
      <c r="N45" s="3" t="str">
        <f t="shared" si="4"/>
        <v>30814910dB</v>
      </c>
    </row>
    <row r="46" spans="1:14" x14ac:dyDescent="0.2">
      <c r="A46" s="194">
        <v>17316731</v>
      </c>
      <c r="B46" s="196" t="str">
        <f>VLOOKUP(A46,Adr!A:B,2,FALSE)</f>
        <v>Slovenská asociácia univerzitného športu</v>
      </c>
      <c r="C46" s="188" t="s">
        <v>1624</v>
      </c>
      <c r="D46" s="279">
        <v>583200</v>
      </c>
      <c r="E46" s="222">
        <v>0</v>
      </c>
      <c r="F46" s="158" t="s">
        <v>250</v>
      </c>
      <c r="G46" s="161" t="s">
        <v>223</v>
      </c>
      <c r="H46" s="161" t="s">
        <v>917</v>
      </c>
      <c r="I46" s="184" t="str">
        <f t="shared" si="0"/>
        <v>17316731f</v>
      </c>
      <c r="J46" s="159" t="str">
        <f t="shared" si="1"/>
        <v>17316731026 03</v>
      </c>
      <c r="K46" s="5"/>
      <c r="L46" s="159" t="str">
        <f t="shared" si="2"/>
        <v>17316731026 03B</v>
      </c>
      <c r="M46" s="5" t="str">
        <f t="shared" si="3"/>
        <v>Slovenská asociácia univerzitného športufBAktivity a úlohy v oblasti univerzitného športu v roku 2026</v>
      </c>
      <c r="N46" s="3" t="str">
        <f t="shared" si="4"/>
        <v>17316731fB</v>
      </c>
    </row>
    <row r="47" spans="1:14" x14ac:dyDescent="0.2">
      <c r="A47" s="194" t="s">
        <v>1272</v>
      </c>
      <c r="B47" s="196" t="str">
        <f>VLOOKUP(A47,Adr!A:B,2,FALSE)</f>
        <v>Slovenská asociácia zrakovo postihnutých športovcov</v>
      </c>
      <c r="C47" s="177" t="s">
        <v>1306</v>
      </c>
      <c r="D47" s="279">
        <v>162414</v>
      </c>
      <c r="E47" s="222">
        <v>0</v>
      </c>
      <c r="F47" s="158" t="s">
        <v>244</v>
      </c>
      <c r="G47" s="161" t="s">
        <v>223</v>
      </c>
      <c r="H47" s="161" t="s">
        <v>917</v>
      </c>
      <c r="I47" s="184" t="str">
        <f t="shared" si="0"/>
        <v>30841798c</v>
      </c>
      <c r="J47" s="159" t="str">
        <f t="shared" si="1"/>
        <v>30841798026 03</v>
      </c>
      <c r="K47" s="5"/>
      <c r="L47" s="159" t="str">
        <f t="shared" si="2"/>
        <v>30841798026 03B</v>
      </c>
      <c r="M47" s="5" t="str">
        <f t="shared" si="3"/>
        <v>Slovenská asociácia zrakovo postihnutých športovcovcBzabezpečenie činnosti a úloh v roku 2025</v>
      </c>
      <c r="N47" s="3" t="str">
        <f t="shared" si="4"/>
        <v>30841798cB</v>
      </c>
    </row>
    <row r="48" spans="1:14" x14ac:dyDescent="0.2">
      <c r="A48" s="194" t="s">
        <v>426</v>
      </c>
      <c r="B48" s="196" t="str">
        <f>VLOOKUP(A48,Adr!A:B,2,FALSE)</f>
        <v>Slovenská baseballová federácia</v>
      </c>
      <c r="C48" s="177" t="s">
        <v>945</v>
      </c>
      <c r="D48" s="279">
        <v>199884</v>
      </c>
      <c r="E48" s="222">
        <v>0</v>
      </c>
      <c r="F48" s="158" t="s">
        <v>240</v>
      </c>
      <c r="G48" s="161" t="s">
        <v>221</v>
      </c>
      <c r="H48" s="161" t="s">
        <v>917</v>
      </c>
      <c r="I48" s="184" t="str">
        <f t="shared" si="0"/>
        <v>30844568a</v>
      </c>
      <c r="J48" s="159" t="str">
        <f t="shared" si="1"/>
        <v>30844568026 02</v>
      </c>
      <c r="K48" s="5" t="s">
        <v>946</v>
      </c>
      <c r="L48" s="159" t="str">
        <f t="shared" si="2"/>
        <v>30844568026 02B</v>
      </c>
      <c r="M48" s="5" t="str">
        <f t="shared" si="3"/>
        <v>Slovenská baseballová federáciaaBbaseball - bežné transfery</v>
      </c>
      <c r="N48" s="3" t="str">
        <f t="shared" si="4"/>
        <v>30844568aB</v>
      </c>
    </row>
    <row r="49" spans="1:14" x14ac:dyDescent="0.2">
      <c r="A49" s="158" t="s">
        <v>426</v>
      </c>
      <c r="B49" s="196" t="str">
        <f>VLOOKUP(A49,Adr!A:B,2,FALSE)</f>
        <v>Slovenská baseballová federácia</v>
      </c>
      <c r="C49" s="188" t="s">
        <v>1612</v>
      </c>
      <c r="D49" s="281">
        <v>7000</v>
      </c>
      <c r="E49" s="165">
        <v>0</v>
      </c>
      <c r="F49" s="158" t="s">
        <v>240</v>
      </c>
      <c r="G49" s="161" t="s">
        <v>221</v>
      </c>
      <c r="H49" s="161" t="s">
        <v>940</v>
      </c>
      <c r="I49" s="184" t="str">
        <f t="shared" si="0"/>
        <v>30844568a</v>
      </c>
      <c r="J49" s="159" t="str">
        <f t="shared" si="1"/>
        <v>30844568026 02</v>
      </c>
      <c r="K49" s="5" t="s">
        <v>946</v>
      </c>
      <c r="L49" s="159" t="str">
        <f t="shared" si="2"/>
        <v>30844568026 02K</v>
      </c>
      <c r="M49" s="5" t="str">
        <f t="shared" si="3"/>
        <v>Slovenská baseballová federáciaaKbaseball - kapitálové transfery</v>
      </c>
      <c r="N49" s="3" t="str">
        <f t="shared" si="4"/>
        <v>30844568aK</v>
      </c>
    </row>
    <row r="50" spans="1:14" x14ac:dyDescent="0.2">
      <c r="A50" s="190" t="s">
        <v>432</v>
      </c>
      <c r="B50" s="196" t="str">
        <f>VLOOKUP(A50,Adr!A:B,2,FALSE)</f>
        <v>Slovenská basketbalová asociácia</v>
      </c>
      <c r="C50" s="161" t="s">
        <v>947</v>
      </c>
      <c r="D50" s="280">
        <v>1627860</v>
      </c>
      <c r="E50" s="222">
        <v>0</v>
      </c>
      <c r="F50" s="158" t="s">
        <v>240</v>
      </c>
      <c r="G50" s="161" t="s">
        <v>221</v>
      </c>
      <c r="H50" s="161" t="s">
        <v>917</v>
      </c>
      <c r="I50" s="184" t="str">
        <f t="shared" si="0"/>
        <v>17315166a</v>
      </c>
      <c r="J50" s="159" t="str">
        <f t="shared" si="1"/>
        <v>17315166026 02</v>
      </c>
      <c r="K50" s="5" t="s">
        <v>948</v>
      </c>
      <c r="L50" s="159" t="str">
        <f t="shared" si="2"/>
        <v>17315166026 02B</v>
      </c>
      <c r="M50" s="5" t="str">
        <f t="shared" si="3"/>
        <v>Slovenská basketbalová asociáciaaBbasketbal - bežné transfery</v>
      </c>
      <c r="N50" s="3" t="str">
        <f t="shared" si="4"/>
        <v>17315166aB</v>
      </c>
    </row>
    <row r="51" spans="1:14" x14ac:dyDescent="0.2">
      <c r="A51" s="174" t="s">
        <v>439</v>
      </c>
      <c r="B51" s="196" t="str">
        <f>VLOOKUP(A51,Adr!A:B,2,FALSE)</f>
        <v>Slovenská boxerská federácia</v>
      </c>
      <c r="C51" s="177" t="s">
        <v>949</v>
      </c>
      <c r="D51" s="281">
        <v>506958</v>
      </c>
      <c r="E51" s="165">
        <v>0</v>
      </c>
      <c r="F51" s="158" t="s">
        <v>240</v>
      </c>
      <c r="G51" s="161" t="s">
        <v>221</v>
      </c>
      <c r="H51" s="161" t="s">
        <v>917</v>
      </c>
      <c r="I51" s="184" t="str">
        <f t="shared" si="0"/>
        <v>31744621a</v>
      </c>
      <c r="J51" s="159" t="str">
        <f t="shared" si="1"/>
        <v>31744621026 02</v>
      </c>
      <c r="K51" s="5" t="s">
        <v>950</v>
      </c>
      <c r="L51" s="159" t="str">
        <f t="shared" si="2"/>
        <v>31744621026 02B</v>
      </c>
      <c r="M51" s="5" t="str">
        <f t="shared" si="3"/>
        <v>Slovenská boxerská federáciaaBbox - bežné transfery</v>
      </c>
      <c r="N51" s="3" t="str">
        <f t="shared" si="4"/>
        <v>31744621aB</v>
      </c>
    </row>
    <row r="52" spans="1:14" x14ac:dyDescent="0.2">
      <c r="A52" s="158" t="s">
        <v>439</v>
      </c>
      <c r="B52" s="196" t="str">
        <f>VLOOKUP(A52,Adr!A:B,2,FALSE)</f>
        <v>Slovenská boxerská federácia</v>
      </c>
      <c r="C52" s="161" t="s">
        <v>1638</v>
      </c>
      <c r="D52" s="280">
        <v>13000</v>
      </c>
      <c r="E52" s="165">
        <v>0</v>
      </c>
      <c r="F52" s="158" t="s">
        <v>246</v>
      </c>
      <c r="G52" s="161" t="s">
        <v>223</v>
      </c>
      <c r="H52" s="161" t="s">
        <v>917</v>
      </c>
      <c r="I52" s="184" t="str">
        <f t="shared" si="0"/>
        <v>31744621d</v>
      </c>
      <c r="J52" s="159" t="str">
        <f t="shared" si="1"/>
        <v>31744621026 03</v>
      </c>
      <c r="K52" s="5"/>
      <c r="L52" s="159" t="str">
        <f t="shared" si="2"/>
        <v>31744621026 03B</v>
      </c>
      <c r="M52" s="5" t="str">
        <f t="shared" si="3"/>
        <v>Slovenská boxerská federáciadBBóna Juraj</v>
      </c>
      <c r="N52" s="3" t="str">
        <f t="shared" si="4"/>
        <v>31744621dB</v>
      </c>
    </row>
    <row r="53" spans="1:14" x14ac:dyDescent="0.2">
      <c r="A53" s="158" t="s">
        <v>439</v>
      </c>
      <c r="B53" s="196" t="str">
        <f>VLOOKUP(A53,Adr!A:B,2,FALSE)</f>
        <v>Slovenská boxerská federácia</v>
      </c>
      <c r="C53" s="188" t="s">
        <v>1456</v>
      </c>
      <c r="D53" s="281">
        <v>16000</v>
      </c>
      <c r="E53" s="222">
        <v>0</v>
      </c>
      <c r="F53" s="158" t="s">
        <v>246</v>
      </c>
      <c r="G53" s="161" t="s">
        <v>223</v>
      </c>
      <c r="H53" s="161" t="s">
        <v>917</v>
      </c>
      <c r="I53" s="184" t="str">
        <f t="shared" si="0"/>
        <v>31744621d</v>
      </c>
      <c r="J53" s="159" t="str">
        <f t="shared" si="1"/>
        <v>31744621026 03</v>
      </c>
      <c r="K53" s="5"/>
      <c r="L53" s="159" t="str">
        <f t="shared" si="2"/>
        <v>31744621026 03B</v>
      </c>
      <c r="M53" s="5" t="str">
        <f t="shared" si="3"/>
        <v>Slovenská boxerská federáciadBHerceg Miroslav</v>
      </c>
      <c r="N53" s="3" t="str">
        <f t="shared" si="4"/>
        <v>31744621dB</v>
      </c>
    </row>
    <row r="54" spans="1:14" x14ac:dyDescent="0.2">
      <c r="A54" s="174" t="s">
        <v>439</v>
      </c>
      <c r="B54" s="196" t="str">
        <f>VLOOKUP(A54,Adr!A:B,2,FALSE)</f>
        <v>Slovenská boxerská federácia</v>
      </c>
      <c r="C54" s="177" t="s">
        <v>1457</v>
      </c>
      <c r="D54" s="279">
        <v>62000</v>
      </c>
      <c r="E54" s="165">
        <v>0</v>
      </c>
      <c r="F54" s="158" t="s">
        <v>246</v>
      </c>
      <c r="G54" s="161" t="s">
        <v>223</v>
      </c>
      <c r="H54" s="161" t="s">
        <v>917</v>
      </c>
      <c r="I54" s="184" t="str">
        <f t="shared" si="0"/>
        <v>31744621d</v>
      </c>
      <c r="J54" s="159" t="str">
        <f t="shared" si="1"/>
        <v>31744621026 03</v>
      </c>
      <c r="K54" s="5"/>
      <c r="L54" s="159" t="str">
        <f t="shared" si="2"/>
        <v>31744621026 03B</v>
      </c>
      <c r="M54" s="5" t="str">
        <f t="shared" si="3"/>
        <v>Slovenská boxerská federáciadBJedináková Miroslava</v>
      </c>
      <c r="N54" s="3" t="str">
        <f t="shared" si="4"/>
        <v>31744621dB</v>
      </c>
    </row>
    <row r="55" spans="1:14" x14ac:dyDescent="0.2">
      <c r="A55" s="158" t="s">
        <v>439</v>
      </c>
      <c r="B55" s="196" t="str">
        <f>VLOOKUP(A55,Adr!A:B,2,FALSE)</f>
        <v>Slovenská boxerská federácia</v>
      </c>
      <c r="C55" s="189" t="s">
        <v>1458</v>
      </c>
      <c r="D55" s="282">
        <v>42000</v>
      </c>
      <c r="E55" s="222">
        <v>0</v>
      </c>
      <c r="F55" s="158" t="s">
        <v>246</v>
      </c>
      <c r="G55" s="161" t="s">
        <v>223</v>
      </c>
      <c r="H55" s="161" t="s">
        <v>917</v>
      </c>
      <c r="I55" s="184" t="str">
        <f t="shared" si="0"/>
        <v>31744621d</v>
      </c>
      <c r="J55" s="159" t="str">
        <f t="shared" si="1"/>
        <v>31744621026 03</v>
      </c>
      <c r="K55" s="5"/>
      <c r="L55" s="159" t="str">
        <f t="shared" si="2"/>
        <v>31744621026 03B</v>
      </c>
      <c r="M55" s="5" t="str">
        <f t="shared" si="3"/>
        <v>Slovenská boxerská federáciadBKubalová Tamara</v>
      </c>
      <c r="N55" s="3" t="str">
        <f t="shared" si="4"/>
        <v>31744621dB</v>
      </c>
    </row>
    <row r="56" spans="1:14" x14ac:dyDescent="0.2">
      <c r="A56" s="158" t="s">
        <v>439</v>
      </c>
      <c r="B56" s="196" t="str">
        <f>VLOOKUP(A56,Adr!A:B,2,FALSE)</f>
        <v>Slovenská boxerská federácia</v>
      </c>
      <c r="C56" s="189" t="s">
        <v>1459</v>
      </c>
      <c r="D56" s="282">
        <v>13000</v>
      </c>
      <c r="E56" s="165">
        <v>0</v>
      </c>
      <c r="F56" s="158" t="s">
        <v>246</v>
      </c>
      <c r="G56" s="161" t="s">
        <v>223</v>
      </c>
      <c r="H56" s="161" t="s">
        <v>917</v>
      </c>
      <c r="I56" s="184" t="str">
        <f t="shared" si="0"/>
        <v>31744621d</v>
      </c>
      <c r="J56" s="159" t="str">
        <f t="shared" si="1"/>
        <v>31744621026 03</v>
      </c>
      <c r="K56" s="5"/>
      <c r="L56" s="159" t="str">
        <f t="shared" si="2"/>
        <v>31744621026 03B</v>
      </c>
      <c r="M56" s="5" t="str">
        <f t="shared" si="3"/>
        <v>Slovenská boxerská federáciadBLovašová Bibiana</v>
      </c>
      <c r="N56" s="3" t="str">
        <f t="shared" si="4"/>
        <v>31744621dB</v>
      </c>
    </row>
    <row r="57" spans="1:14" x14ac:dyDescent="0.2">
      <c r="A57" s="158" t="s">
        <v>439</v>
      </c>
      <c r="B57" s="196" t="str">
        <f>VLOOKUP(A57,Adr!A:B,2,FALSE)</f>
        <v>Slovenská boxerská federácia</v>
      </c>
      <c r="C57" s="188" t="s">
        <v>1331</v>
      </c>
      <c r="D57" s="281">
        <v>37000</v>
      </c>
      <c r="E57" s="222">
        <v>0</v>
      </c>
      <c r="F57" s="158" t="s">
        <v>246</v>
      </c>
      <c r="G57" s="161" t="s">
        <v>223</v>
      </c>
      <c r="H57" s="161" t="s">
        <v>917</v>
      </c>
      <c r="I57" s="184" t="str">
        <f t="shared" si="0"/>
        <v>31744621d</v>
      </c>
      <c r="J57" s="159" t="str">
        <f t="shared" si="1"/>
        <v>31744621026 03</v>
      </c>
      <c r="K57" s="5"/>
      <c r="L57" s="159" t="str">
        <f t="shared" si="2"/>
        <v>31744621026 03B</v>
      </c>
      <c r="M57" s="5" t="str">
        <f t="shared" si="3"/>
        <v>Slovenská boxerská federáciadBTriebeľová Jessica</v>
      </c>
      <c r="N57" s="3" t="str">
        <f t="shared" si="4"/>
        <v>31744621dB</v>
      </c>
    </row>
    <row r="58" spans="1:14" x14ac:dyDescent="0.2">
      <c r="A58" s="158" t="s">
        <v>439</v>
      </c>
      <c r="B58" s="196" t="str">
        <f>VLOOKUP(A58,Adr!A:B,2,FALSE)</f>
        <v>Slovenská boxerská federácia</v>
      </c>
      <c r="C58" s="189" t="s">
        <v>1639</v>
      </c>
      <c r="D58" s="183">
        <v>13000</v>
      </c>
      <c r="E58" s="165">
        <v>0</v>
      </c>
      <c r="F58" s="158" t="s">
        <v>246</v>
      </c>
      <c r="G58" s="161" t="s">
        <v>223</v>
      </c>
      <c r="H58" s="161" t="s">
        <v>917</v>
      </c>
      <c r="I58" s="184" t="str">
        <f t="shared" si="0"/>
        <v>31744621d</v>
      </c>
      <c r="J58" s="159" t="str">
        <f t="shared" si="1"/>
        <v>31744621026 03</v>
      </c>
      <c r="K58" s="5"/>
      <c r="L58" s="159" t="str">
        <f t="shared" si="2"/>
        <v>31744621026 03B</v>
      </c>
      <c r="M58" s="5" t="str">
        <f t="shared" si="3"/>
        <v>Slovenská boxerská federáciadBZáhradníček Dávid</v>
      </c>
      <c r="N58" s="3" t="str">
        <f t="shared" si="4"/>
        <v>31744621dB</v>
      </c>
    </row>
    <row r="59" spans="1:14" x14ac:dyDescent="0.2">
      <c r="A59" s="194">
        <v>34056939</v>
      </c>
      <c r="B59" s="196" t="str">
        <f>VLOOKUP(A59,Adr!A:B,2,FALSE)</f>
        <v>SLOVENSKÁ CYKLOTRIALOVÁ ÚNIA</v>
      </c>
      <c r="C59" s="177" t="s">
        <v>253</v>
      </c>
      <c r="D59" s="279">
        <v>19400</v>
      </c>
      <c r="E59" s="165">
        <v>0</v>
      </c>
      <c r="F59" s="158" t="s">
        <v>252</v>
      </c>
      <c r="G59" s="161" t="s">
        <v>223</v>
      </c>
      <c r="H59" s="161" t="s">
        <v>917</v>
      </c>
      <c r="I59" s="184" t="str">
        <f t="shared" si="0"/>
        <v>34056939g</v>
      </c>
      <c r="J59" s="159" t="str">
        <f t="shared" si="1"/>
        <v>34056939026 03</v>
      </c>
      <c r="K59" s="5"/>
      <c r="L59" s="159" t="str">
        <f t="shared" si="2"/>
        <v>34056939026 03B</v>
      </c>
      <c r="M59" s="5" t="str">
        <f t="shared" si="3"/>
        <v>SLOVENSKÁ CYKLOTRIALOVÁ ÚNIAgBrozvoj športov, ktoré nie sú uznanými podľa zákona č. 440/2015 Z. z.</v>
      </c>
      <c r="N59" s="3" t="str">
        <f t="shared" si="4"/>
        <v>34056939gB</v>
      </c>
    </row>
    <row r="60" spans="1:14" x14ac:dyDescent="0.2">
      <c r="A60" s="194">
        <v>37824465</v>
      </c>
      <c r="B60" s="196" t="str">
        <f>VLOOKUP(A60,Adr!A:B,2,FALSE)</f>
        <v>Slovenská Escrima Wing Tsun Organizácia (SEWTO)</v>
      </c>
      <c r="C60" s="177" t="s">
        <v>253</v>
      </c>
      <c r="D60" s="279">
        <v>28100</v>
      </c>
      <c r="E60" s="222">
        <v>0</v>
      </c>
      <c r="F60" s="158" t="s">
        <v>252</v>
      </c>
      <c r="G60" s="161" t="s">
        <v>223</v>
      </c>
      <c r="H60" s="161" t="s">
        <v>917</v>
      </c>
      <c r="I60" s="184" t="str">
        <f t="shared" si="0"/>
        <v>37824465g</v>
      </c>
      <c r="J60" s="159" t="str">
        <f t="shared" si="1"/>
        <v>37824465026 03</v>
      </c>
      <c r="K60" s="5"/>
      <c r="L60" s="159" t="str">
        <f t="shared" si="2"/>
        <v>37824465026 03B</v>
      </c>
      <c r="M60" s="5" t="str">
        <f t="shared" si="3"/>
        <v>Slovenská Escrima Wing Tsun Organizácia (SEWTO)gBrozvoj športov, ktoré nie sú uznanými podľa zákona č. 440/2015 Z. z.</v>
      </c>
      <c r="N60" s="3" t="str">
        <f t="shared" si="4"/>
        <v>37824465gB</v>
      </c>
    </row>
    <row r="61" spans="1:14" x14ac:dyDescent="0.2">
      <c r="A61" s="194">
        <v>34003975</v>
      </c>
      <c r="B61" s="196" t="str">
        <f>VLOOKUP(A61,Adr!A:B,2,FALSE)</f>
        <v>Slovenská federácia karate a bojových umení</v>
      </c>
      <c r="C61" s="177" t="s">
        <v>253</v>
      </c>
      <c r="D61" s="279">
        <v>109700</v>
      </c>
      <c r="E61" s="165">
        <v>0</v>
      </c>
      <c r="F61" s="158" t="s">
        <v>252</v>
      </c>
      <c r="G61" s="161" t="s">
        <v>223</v>
      </c>
      <c r="H61" s="161" t="s">
        <v>917</v>
      </c>
      <c r="I61" s="184" t="str">
        <f t="shared" si="0"/>
        <v>34003975g</v>
      </c>
      <c r="J61" s="159" t="str">
        <f t="shared" si="1"/>
        <v>34003975026 03</v>
      </c>
      <c r="K61" s="5"/>
      <c r="L61" s="159" t="str">
        <f t="shared" si="2"/>
        <v>34003975026 03B</v>
      </c>
      <c r="M61" s="5" t="str">
        <f t="shared" si="3"/>
        <v>Slovenská federácia karate a bojových umenígBrozvoj športov, ktoré nie sú uznanými podľa zákona č. 440/2015 Z. z.</v>
      </c>
      <c r="N61" s="3" t="str">
        <f t="shared" si="4"/>
        <v>34003975gB</v>
      </c>
    </row>
    <row r="62" spans="1:14" x14ac:dyDescent="0.2">
      <c r="A62" s="174" t="s">
        <v>448</v>
      </c>
      <c r="B62" s="196" t="str">
        <f>VLOOKUP(A62,Adr!A:B,2,FALSE)</f>
        <v>Slovenská federácia pétanque</v>
      </c>
      <c r="C62" s="177" t="s">
        <v>951</v>
      </c>
      <c r="D62" s="279">
        <v>32930</v>
      </c>
      <c r="E62" s="222">
        <v>0</v>
      </c>
      <c r="F62" s="158" t="s">
        <v>240</v>
      </c>
      <c r="G62" s="161" t="s">
        <v>221</v>
      </c>
      <c r="H62" s="161" t="s">
        <v>917</v>
      </c>
      <c r="I62" s="184" t="str">
        <f t="shared" si="0"/>
        <v>36064742a</v>
      </c>
      <c r="J62" s="159" t="str">
        <f t="shared" si="1"/>
        <v>36064742026 02</v>
      </c>
      <c r="K62" s="5" t="s">
        <v>952</v>
      </c>
      <c r="L62" s="159" t="str">
        <f t="shared" si="2"/>
        <v>36064742026 02B</v>
      </c>
      <c r="M62" s="5" t="str">
        <f t="shared" si="3"/>
        <v>Slovenská federácia pétanqueaBpétanque - bežné transfery</v>
      </c>
      <c r="N62" s="3" t="str">
        <f t="shared" si="4"/>
        <v>36064742aB</v>
      </c>
    </row>
    <row r="63" spans="1:14" x14ac:dyDescent="0.2">
      <c r="A63" s="194">
        <v>42361885</v>
      </c>
      <c r="B63" s="196" t="str">
        <f>VLOOKUP(A63,Adr!A:B,2,FALSE)</f>
        <v>Slovenská footgolfová asociácia</v>
      </c>
      <c r="C63" s="177" t="s">
        <v>253</v>
      </c>
      <c r="D63" s="279">
        <v>73100</v>
      </c>
      <c r="E63" s="222">
        <v>0</v>
      </c>
      <c r="F63" s="158" t="s">
        <v>252</v>
      </c>
      <c r="G63" s="161" t="s">
        <v>223</v>
      </c>
      <c r="H63" s="161" t="s">
        <v>917</v>
      </c>
      <c r="I63" s="184" t="str">
        <f t="shared" si="0"/>
        <v>42361885g</v>
      </c>
      <c r="J63" s="159" t="str">
        <f t="shared" si="1"/>
        <v>42361885026 03</v>
      </c>
      <c r="K63" s="5"/>
      <c r="L63" s="159" t="str">
        <f t="shared" si="2"/>
        <v>42361885026 03B</v>
      </c>
      <c r="M63" s="5" t="str">
        <f t="shared" si="3"/>
        <v>Slovenská footgolfová asociáciagBrozvoj športov, ktoré nie sú uznanými podľa zákona č. 440/2015 Z. z.</v>
      </c>
      <c r="N63" s="3" t="str">
        <f t="shared" si="4"/>
        <v>42361885gB</v>
      </c>
    </row>
    <row r="64" spans="1:14" x14ac:dyDescent="0.2">
      <c r="A64" s="190" t="s">
        <v>456</v>
      </c>
      <c r="B64" s="196" t="str">
        <f>VLOOKUP(A64,Adr!A:B,2,FALSE)</f>
        <v>Slovenská golfová asociácia</v>
      </c>
      <c r="C64" s="161" t="s">
        <v>953</v>
      </c>
      <c r="D64" s="280">
        <v>422190</v>
      </c>
      <c r="E64" s="165">
        <v>0</v>
      </c>
      <c r="F64" s="158" t="s">
        <v>240</v>
      </c>
      <c r="G64" s="161" t="s">
        <v>221</v>
      </c>
      <c r="H64" s="161" t="s">
        <v>917</v>
      </c>
      <c r="I64" s="184" t="str">
        <f t="shared" si="0"/>
        <v>50284363a</v>
      </c>
      <c r="J64" s="159" t="str">
        <f t="shared" si="1"/>
        <v>50284363026 02</v>
      </c>
      <c r="K64" s="5" t="s">
        <v>954</v>
      </c>
      <c r="L64" s="159" t="str">
        <f t="shared" si="2"/>
        <v>50284363026 02B</v>
      </c>
      <c r="M64" s="5" t="str">
        <f t="shared" si="3"/>
        <v>Slovenská golfová asociáciaaBgolf - bežné transfery</v>
      </c>
      <c r="N64" s="3" t="str">
        <f t="shared" si="4"/>
        <v>50284363aB</v>
      </c>
    </row>
    <row r="65" spans="1:14" x14ac:dyDescent="0.2">
      <c r="A65" s="194" t="s">
        <v>456</v>
      </c>
      <c r="B65" s="196" t="str">
        <f>VLOOKUP(A65,Adr!A:B,2,FALSE)</f>
        <v>Slovenská golfová asociácia</v>
      </c>
      <c r="C65" s="177" t="s">
        <v>1309</v>
      </c>
      <c r="D65" s="279">
        <v>4873</v>
      </c>
      <c r="E65" s="165">
        <v>0</v>
      </c>
      <c r="F65" s="158" t="s">
        <v>244</v>
      </c>
      <c r="G65" s="161" t="s">
        <v>223</v>
      </c>
      <c r="H65" s="161" t="s">
        <v>917</v>
      </c>
      <c r="I65" s="184" t="str">
        <f t="shared" si="0"/>
        <v>50284363c</v>
      </c>
      <c r="J65" s="159" t="str">
        <f t="shared" si="1"/>
        <v>50284363026 03</v>
      </c>
      <c r="K65" s="5"/>
      <c r="L65" s="159" t="str">
        <f t="shared" si="2"/>
        <v>50284363026 03B</v>
      </c>
      <c r="M65" s="5" t="str">
        <f t="shared" si="3"/>
        <v>Slovenská golfová asociáciacBzabezpečenie a rozvoj športu golf zdravotne postihnutých športovcov</v>
      </c>
      <c r="N65" s="3" t="str">
        <f t="shared" si="4"/>
        <v>50284363cB</v>
      </c>
    </row>
    <row r="66" spans="1:14" x14ac:dyDescent="0.2">
      <c r="A66" s="170" t="s">
        <v>463</v>
      </c>
      <c r="B66" s="196" t="str">
        <f>VLOOKUP(A66,Adr!A:B,2,FALSE)</f>
        <v>Slovenská gymnastická federácia</v>
      </c>
      <c r="C66" s="161" t="s">
        <v>955</v>
      </c>
      <c r="D66" s="280">
        <v>1066202</v>
      </c>
      <c r="E66" s="222">
        <v>0</v>
      </c>
      <c r="F66" s="158" t="s">
        <v>240</v>
      </c>
      <c r="G66" s="161" t="s">
        <v>221</v>
      </c>
      <c r="H66" s="161" t="s">
        <v>917</v>
      </c>
      <c r="I66" s="184" t="str">
        <f t="shared" ref="I66:I129" si="5">A66&amp;F66</f>
        <v>00688321a</v>
      </c>
      <c r="J66" s="159" t="str">
        <f t="shared" ref="J66:J129" si="6">A66&amp;G66</f>
        <v>00688321026 02</v>
      </c>
      <c r="K66" s="5" t="s">
        <v>956</v>
      </c>
      <c r="L66" s="159" t="str">
        <f t="shared" ref="L66:L129" si="7">A66&amp;G66&amp;H66</f>
        <v>00688321026 02B</v>
      </c>
      <c r="M66" s="5" t="str">
        <f t="shared" ref="M66:M129" si="8">B66&amp;F66&amp;H66&amp;C66</f>
        <v>Slovenská gymnastická federáciaaBgymnastika - bežné transfery</v>
      </c>
      <c r="N66" s="3" t="str">
        <f t="shared" ref="N66:N129" si="9">+I66&amp;H66</f>
        <v>00688321aB</v>
      </c>
    </row>
    <row r="67" spans="1:14" x14ac:dyDescent="0.2">
      <c r="A67" s="190" t="s">
        <v>463</v>
      </c>
      <c r="B67" s="196" t="str">
        <f>VLOOKUP(A67,Adr!A:B,2,FALSE)</f>
        <v>Slovenská gymnastická federácia</v>
      </c>
      <c r="C67" s="177" t="s">
        <v>1613</v>
      </c>
      <c r="D67" s="279">
        <v>74200</v>
      </c>
      <c r="E67" s="165">
        <v>0</v>
      </c>
      <c r="F67" s="158" t="s">
        <v>240</v>
      </c>
      <c r="G67" s="161" t="s">
        <v>221</v>
      </c>
      <c r="H67" s="161" t="s">
        <v>940</v>
      </c>
      <c r="I67" s="184" t="str">
        <f t="shared" si="5"/>
        <v>00688321a</v>
      </c>
      <c r="J67" s="159" t="str">
        <f t="shared" si="6"/>
        <v>00688321026 02</v>
      </c>
      <c r="K67" s="5" t="s">
        <v>956</v>
      </c>
      <c r="L67" s="159" t="str">
        <f t="shared" si="7"/>
        <v>00688321026 02K</v>
      </c>
      <c r="M67" s="5" t="str">
        <f t="shared" si="8"/>
        <v>Slovenská gymnastická federáciaaKgymnastika - kapitálové transfery</v>
      </c>
      <c r="N67" s="3" t="str">
        <f t="shared" si="9"/>
        <v>00688321aK</v>
      </c>
    </row>
    <row r="68" spans="1:14" x14ac:dyDescent="0.2">
      <c r="A68" s="158" t="s">
        <v>463</v>
      </c>
      <c r="B68" s="196" t="str">
        <f>VLOOKUP(A68,Adr!A:B,2,FALSE)</f>
        <v>Slovenská gymnastická federácia</v>
      </c>
      <c r="C68" s="188" t="s">
        <v>1640</v>
      </c>
      <c r="D68" s="281">
        <v>8000</v>
      </c>
      <c r="E68" s="222">
        <v>0</v>
      </c>
      <c r="F68" s="158" t="s">
        <v>246</v>
      </c>
      <c r="G68" s="161" t="s">
        <v>223</v>
      </c>
      <c r="H68" s="161" t="s">
        <v>917</v>
      </c>
      <c r="I68" s="184" t="str">
        <f t="shared" si="5"/>
        <v>00688321d</v>
      </c>
      <c r="J68" s="159" t="str">
        <f t="shared" si="6"/>
        <v>00688321026 03</v>
      </c>
      <c r="K68" s="5"/>
      <c r="L68" s="159" t="str">
        <f t="shared" si="7"/>
        <v>00688321026 03B</v>
      </c>
      <c r="M68" s="5" t="str">
        <f t="shared" si="8"/>
        <v>Slovenská gymnastická federáciadBdružstvo - juniorky</v>
      </c>
      <c r="N68" s="3" t="str">
        <f t="shared" si="9"/>
        <v>00688321dB</v>
      </c>
    </row>
    <row r="69" spans="1:14" x14ac:dyDescent="0.2">
      <c r="A69" s="174" t="s">
        <v>463</v>
      </c>
      <c r="B69" s="196" t="str">
        <f>VLOOKUP(A69,Adr!A:B,2,FALSE)</f>
        <v>Slovenská gymnastická federácia</v>
      </c>
      <c r="C69" s="177" t="s">
        <v>1641</v>
      </c>
      <c r="D69" s="179">
        <v>8000</v>
      </c>
      <c r="E69" s="222">
        <v>0</v>
      </c>
      <c r="F69" s="174" t="s">
        <v>246</v>
      </c>
      <c r="G69" s="177" t="s">
        <v>223</v>
      </c>
      <c r="H69" s="177" t="s">
        <v>917</v>
      </c>
      <c r="I69" s="184" t="str">
        <f t="shared" si="5"/>
        <v>00688321d</v>
      </c>
      <c r="J69" s="159" t="str">
        <f t="shared" si="6"/>
        <v>00688321026 03</v>
      </c>
      <c r="K69" s="5"/>
      <c r="L69" s="159" t="str">
        <f t="shared" si="7"/>
        <v>00688321026 03B</v>
      </c>
      <c r="M69" s="5" t="str">
        <f t="shared" si="8"/>
        <v>Slovenská gymnastická federáciadBOstrihoňová Nela</v>
      </c>
      <c r="N69" s="3" t="str">
        <f t="shared" si="9"/>
        <v>00688321dB</v>
      </c>
    </row>
    <row r="70" spans="1:14" x14ac:dyDescent="0.2">
      <c r="A70" s="190" t="s">
        <v>463</v>
      </c>
      <c r="B70" s="196" t="str">
        <f>VLOOKUP(A70,Adr!A:B,2,FALSE)</f>
        <v>Slovenská gymnastická federácia</v>
      </c>
      <c r="C70" s="177" t="s">
        <v>1460</v>
      </c>
      <c r="D70" s="279">
        <v>18000</v>
      </c>
      <c r="E70" s="165">
        <v>0</v>
      </c>
      <c r="F70" s="158" t="s">
        <v>246</v>
      </c>
      <c r="G70" s="161" t="s">
        <v>223</v>
      </c>
      <c r="H70" s="161" t="s">
        <v>917</v>
      </c>
      <c r="I70" s="184" t="str">
        <f t="shared" si="5"/>
        <v>00688321d</v>
      </c>
      <c r="J70" s="159" t="str">
        <f t="shared" si="6"/>
        <v>00688321026 03</v>
      </c>
      <c r="K70" s="5"/>
      <c r="L70" s="159" t="str">
        <f t="shared" si="7"/>
        <v>00688321026 03B</v>
      </c>
      <c r="M70" s="5" t="str">
        <f t="shared" si="8"/>
        <v>Slovenská gymnastická federáciadBPiliarová Lucia</v>
      </c>
      <c r="N70" s="3" t="str">
        <f t="shared" si="9"/>
        <v>00688321dB</v>
      </c>
    </row>
    <row r="71" spans="1:14" x14ac:dyDescent="0.2">
      <c r="A71" s="194" t="s">
        <v>1786</v>
      </c>
      <c r="B71" s="196" t="str">
        <f>VLOOKUP(A71,Adr!A:B,2,FALSE)</f>
        <v>Slovenská hokejbalová únia</v>
      </c>
      <c r="C71" s="177" t="s">
        <v>253</v>
      </c>
      <c r="D71" s="279">
        <v>223100</v>
      </c>
      <c r="E71" s="165">
        <v>0</v>
      </c>
      <c r="F71" s="158" t="s">
        <v>252</v>
      </c>
      <c r="G71" s="161" t="s">
        <v>223</v>
      </c>
      <c r="H71" s="161" t="s">
        <v>917</v>
      </c>
      <c r="I71" s="184" t="str">
        <f t="shared" si="5"/>
        <v>00603091g</v>
      </c>
      <c r="J71" s="159" t="str">
        <f t="shared" si="6"/>
        <v>00603091026 03</v>
      </c>
      <c r="K71" s="5"/>
      <c r="L71" s="159" t="str">
        <f t="shared" si="7"/>
        <v>00603091026 03B</v>
      </c>
      <c r="M71" s="5" t="str">
        <f t="shared" si="8"/>
        <v>Slovenská hokejbalová úniagBrozvoj športov, ktoré nie sú uznanými podľa zákona č. 440/2015 Z. z.</v>
      </c>
      <c r="N71" s="3" t="str">
        <f t="shared" si="9"/>
        <v>00603091gB</v>
      </c>
    </row>
    <row r="72" spans="1:14" x14ac:dyDescent="0.2">
      <c r="A72" s="158" t="s">
        <v>469</v>
      </c>
      <c r="B72" s="196" t="str">
        <f>VLOOKUP(A72,Adr!A:B,2,FALSE)</f>
        <v>SLOVENSKÁ CHEERLEADING ÚNIA</v>
      </c>
      <c r="C72" s="189" t="s">
        <v>957</v>
      </c>
      <c r="D72" s="282">
        <v>36535</v>
      </c>
      <c r="E72" s="222">
        <v>0</v>
      </c>
      <c r="F72" s="158" t="s">
        <v>240</v>
      </c>
      <c r="G72" s="161" t="s">
        <v>221</v>
      </c>
      <c r="H72" s="161" t="s">
        <v>917</v>
      </c>
      <c r="I72" s="184" t="str">
        <f t="shared" si="5"/>
        <v>54041368a</v>
      </c>
      <c r="J72" s="159" t="str">
        <f t="shared" si="6"/>
        <v>54041368026 02</v>
      </c>
      <c r="K72" s="5" t="s">
        <v>958</v>
      </c>
      <c r="L72" s="159" t="str">
        <f t="shared" si="7"/>
        <v>54041368026 02B</v>
      </c>
      <c r="M72" s="5" t="str">
        <f t="shared" si="8"/>
        <v>SLOVENSKÁ CHEERLEADING ÚNIAaBcheerleading - bežné transfery</v>
      </c>
      <c r="N72" s="3" t="str">
        <f t="shared" si="9"/>
        <v>54041368aB</v>
      </c>
    </row>
    <row r="73" spans="1:14" x14ac:dyDescent="0.2">
      <c r="A73" s="190" t="s">
        <v>475</v>
      </c>
      <c r="B73" s="196" t="str">
        <f>VLOOKUP(A73,Adr!A:B,2,FALSE)</f>
        <v>SLOVENSKÁ JAZDECKÁ FEDERÁCIA</v>
      </c>
      <c r="C73" s="177" t="s">
        <v>959</v>
      </c>
      <c r="D73" s="279">
        <v>186255</v>
      </c>
      <c r="E73" s="165">
        <v>0</v>
      </c>
      <c r="F73" s="158" t="s">
        <v>240</v>
      </c>
      <c r="G73" s="161" t="s">
        <v>221</v>
      </c>
      <c r="H73" s="161" t="s">
        <v>917</v>
      </c>
      <c r="I73" s="184" t="str">
        <f t="shared" si="5"/>
        <v>31787801a</v>
      </c>
      <c r="J73" s="159" t="str">
        <f t="shared" si="6"/>
        <v>31787801026 02</v>
      </c>
      <c r="K73" s="5" t="s">
        <v>960</v>
      </c>
      <c r="L73" s="159" t="str">
        <f t="shared" si="7"/>
        <v>31787801026 02B</v>
      </c>
      <c r="M73" s="5" t="str">
        <f t="shared" si="8"/>
        <v>SLOVENSKÁ JAZDECKÁ FEDERÁCIAaBjazdectvo - bežné transfery</v>
      </c>
      <c r="N73" s="3" t="str">
        <f t="shared" si="9"/>
        <v>31787801aB</v>
      </c>
    </row>
    <row r="74" spans="1:14" x14ac:dyDescent="0.2">
      <c r="A74" s="170" t="s">
        <v>482</v>
      </c>
      <c r="B74" s="196" t="str">
        <f>VLOOKUP(A74,Adr!A:B,2,FALSE)</f>
        <v>Slovenská kanoistika</v>
      </c>
      <c r="C74" s="188" t="s">
        <v>961</v>
      </c>
      <c r="D74" s="279">
        <v>1819766</v>
      </c>
      <c r="E74" s="222">
        <v>0</v>
      </c>
      <c r="F74" s="158" t="s">
        <v>240</v>
      </c>
      <c r="G74" s="161" t="s">
        <v>221</v>
      </c>
      <c r="H74" s="161" t="s">
        <v>917</v>
      </c>
      <c r="I74" s="184" t="str">
        <f t="shared" si="5"/>
        <v>50434101a</v>
      </c>
      <c r="J74" s="159" t="str">
        <f t="shared" si="6"/>
        <v>50434101026 02</v>
      </c>
      <c r="K74" s="5" t="s">
        <v>962</v>
      </c>
      <c r="L74" s="159" t="str">
        <f t="shared" si="7"/>
        <v>50434101026 02B</v>
      </c>
      <c r="M74" s="5" t="str">
        <f t="shared" si="8"/>
        <v>Slovenská kanoistikaaBkanoistika - bežné transfery</v>
      </c>
      <c r="N74" s="3" t="str">
        <f t="shared" si="9"/>
        <v>50434101aB</v>
      </c>
    </row>
    <row r="75" spans="1:14" x14ac:dyDescent="0.2">
      <c r="A75" s="194" t="s">
        <v>482</v>
      </c>
      <c r="B75" s="196" t="str">
        <f>VLOOKUP(A75,Adr!A:B,2,FALSE)</f>
        <v>Slovenská kanoistika</v>
      </c>
      <c r="C75" s="188" t="s">
        <v>1332</v>
      </c>
      <c r="D75" s="279">
        <v>18000</v>
      </c>
      <c r="E75" s="165">
        <v>0</v>
      </c>
      <c r="F75" s="158" t="s">
        <v>246</v>
      </c>
      <c r="G75" s="161" t="s">
        <v>223</v>
      </c>
      <c r="H75" s="161" t="s">
        <v>917</v>
      </c>
      <c r="I75" s="184" t="str">
        <f t="shared" si="5"/>
        <v>50434101d</v>
      </c>
      <c r="J75" s="159" t="str">
        <f t="shared" si="6"/>
        <v>50434101026 03</v>
      </c>
      <c r="K75" s="5"/>
      <c r="L75" s="159" t="str">
        <f t="shared" si="7"/>
        <v>50434101026 03B</v>
      </c>
      <c r="M75" s="5" t="str">
        <f t="shared" si="8"/>
        <v>Slovenská kanoistikadBAbrahámová Karolína</v>
      </c>
      <c r="N75" s="3" t="str">
        <f t="shared" si="9"/>
        <v>50434101dB</v>
      </c>
    </row>
    <row r="76" spans="1:14" x14ac:dyDescent="0.2">
      <c r="A76" s="194" t="s">
        <v>482</v>
      </c>
      <c r="B76" s="196" t="str">
        <f>VLOOKUP(A76,Adr!A:B,2,FALSE)</f>
        <v>Slovenská kanoistika</v>
      </c>
      <c r="C76" s="177" t="s">
        <v>1333</v>
      </c>
      <c r="D76" s="281">
        <v>8060</v>
      </c>
      <c r="E76" s="222">
        <v>0</v>
      </c>
      <c r="F76" s="158" t="s">
        <v>246</v>
      </c>
      <c r="G76" s="161" t="s">
        <v>223</v>
      </c>
      <c r="H76" s="161" t="s">
        <v>917</v>
      </c>
      <c r="I76" s="184" t="str">
        <f t="shared" si="5"/>
        <v>50434101d</v>
      </c>
      <c r="J76" s="159" t="str">
        <f t="shared" si="6"/>
        <v>50434101026 03</v>
      </c>
      <c r="K76" s="5"/>
      <c r="L76" s="159" t="str">
        <f t="shared" si="7"/>
        <v>50434101026 03B</v>
      </c>
      <c r="M76" s="5" t="str">
        <f t="shared" si="8"/>
        <v>Slovenská kanoistikadBBábik Martin</v>
      </c>
      <c r="N76" s="3" t="str">
        <f t="shared" si="9"/>
        <v>50434101dB</v>
      </c>
    </row>
    <row r="77" spans="1:14" x14ac:dyDescent="0.2">
      <c r="A77" s="190" t="s">
        <v>482</v>
      </c>
      <c r="B77" s="196" t="str">
        <f>VLOOKUP(A77,Adr!A:B,2,FALSE)</f>
        <v>Slovenská kanoistika</v>
      </c>
      <c r="C77" s="177" t="s">
        <v>1334</v>
      </c>
      <c r="D77" s="279">
        <v>42000</v>
      </c>
      <c r="E77" s="165">
        <v>0</v>
      </c>
      <c r="F77" s="158" t="s">
        <v>246</v>
      </c>
      <c r="G77" s="161" t="s">
        <v>223</v>
      </c>
      <c r="H77" s="161" t="s">
        <v>917</v>
      </c>
      <c r="I77" s="184" t="str">
        <f t="shared" si="5"/>
        <v>50434101d</v>
      </c>
      <c r="J77" s="159" t="str">
        <f t="shared" si="6"/>
        <v>50434101026 03</v>
      </c>
      <c r="K77" s="5"/>
      <c r="L77" s="159" t="str">
        <f t="shared" si="7"/>
        <v>50434101026 03B</v>
      </c>
      <c r="M77" s="5" t="str">
        <f t="shared" si="8"/>
        <v>Slovenská kanoistikadBBaláž Samuel</v>
      </c>
      <c r="N77" s="3" t="str">
        <f t="shared" si="9"/>
        <v>50434101dB</v>
      </c>
    </row>
    <row r="78" spans="1:14" x14ac:dyDescent="0.2">
      <c r="A78" s="190" t="s">
        <v>482</v>
      </c>
      <c r="B78" s="196" t="str">
        <f>VLOOKUP(A78,Adr!A:B,2,FALSE)</f>
        <v>Slovenská kanoistika</v>
      </c>
      <c r="C78" s="161" t="s">
        <v>1642</v>
      </c>
      <c r="D78" s="280">
        <v>9100</v>
      </c>
      <c r="E78" s="222">
        <v>0</v>
      </c>
      <c r="F78" s="158" t="s">
        <v>246</v>
      </c>
      <c r="G78" s="161" t="s">
        <v>223</v>
      </c>
      <c r="H78" s="161" t="s">
        <v>917</v>
      </c>
      <c r="I78" s="184" t="str">
        <f t="shared" si="5"/>
        <v>50434101d</v>
      </c>
      <c r="J78" s="159" t="str">
        <f t="shared" si="6"/>
        <v>50434101026 03</v>
      </c>
      <c r="K78" s="5"/>
      <c r="L78" s="159" t="str">
        <f t="shared" si="7"/>
        <v>50434101026 03B</v>
      </c>
      <c r="M78" s="5" t="str">
        <f t="shared" si="8"/>
        <v>Slovenská kanoistikadBBartolčič Jakub</v>
      </c>
      <c r="N78" s="3" t="str">
        <f t="shared" si="9"/>
        <v>50434101dB</v>
      </c>
    </row>
    <row r="79" spans="1:14" x14ac:dyDescent="0.2">
      <c r="A79" s="158" t="s">
        <v>482</v>
      </c>
      <c r="B79" s="196" t="str">
        <f>VLOOKUP(A79,Adr!A:B,2,FALSE)</f>
        <v>Slovenská kanoistika</v>
      </c>
      <c r="C79" s="177" t="s">
        <v>1335</v>
      </c>
      <c r="D79" s="279">
        <v>72000</v>
      </c>
      <c r="E79" s="165">
        <v>0</v>
      </c>
      <c r="F79" s="158" t="s">
        <v>246</v>
      </c>
      <c r="G79" s="161" t="s">
        <v>223</v>
      </c>
      <c r="H79" s="161" t="s">
        <v>917</v>
      </c>
      <c r="I79" s="184" t="str">
        <f t="shared" si="5"/>
        <v>50434101d</v>
      </c>
      <c r="J79" s="159" t="str">
        <f t="shared" si="6"/>
        <v>50434101026 03</v>
      </c>
      <c r="K79" s="5"/>
      <c r="L79" s="159" t="str">
        <f t="shared" si="7"/>
        <v>50434101026 03B</v>
      </c>
      <c r="M79" s="5" t="str">
        <f t="shared" si="8"/>
        <v>Slovenská kanoistikadBBeňuš Matej</v>
      </c>
      <c r="N79" s="3" t="str">
        <f t="shared" si="9"/>
        <v>50434101dB</v>
      </c>
    </row>
    <row r="80" spans="1:14" x14ac:dyDescent="0.2">
      <c r="A80" s="194" t="s">
        <v>482</v>
      </c>
      <c r="B80" s="196" t="str">
        <f>VLOOKUP(A80,Adr!A:B,2,FALSE)</f>
        <v>Slovenská kanoistika</v>
      </c>
      <c r="C80" s="161" t="s">
        <v>1336</v>
      </c>
      <c r="D80" s="281">
        <v>29300</v>
      </c>
      <c r="E80" s="222">
        <v>0</v>
      </c>
      <c r="F80" s="158" t="s">
        <v>246</v>
      </c>
      <c r="G80" s="161" t="s">
        <v>223</v>
      </c>
      <c r="H80" s="161" t="s">
        <v>917</v>
      </c>
      <c r="I80" s="184" t="str">
        <f t="shared" si="5"/>
        <v>50434101d</v>
      </c>
      <c r="J80" s="159" t="str">
        <f t="shared" si="6"/>
        <v>50434101026 03</v>
      </c>
      <c r="K80" s="5"/>
      <c r="L80" s="159" t="str">
        <f t="shared" si="7"/>
        <v>50434101026 03B</v>
      </c>
      <c r="M80" s="5" t="str">
        <f t="shared" si="8"/>
        <v>Slovenská kanoistikadBBergendi Sofia</v>
      </c>
      <c r="N80" s="3" t="str">
        <f t="shared" si="9"/>
        <v>50434101dB</v>
      </c>
    </row>
    <row r="81" spans="1:14" x14ac:dyDescent="0.2">
      <c r="A81" s="190" t="s">
        <v>482</v>
      </c>
      <c r="B81" s="196" t="str">
        <f>VLOOKUP(A81,Adr!A:B,2,FALSE)</f>
        <v>Slovenská kanoistika</v>
      </c>
      <c r="C81" s="177" t="s">
        <v>1337</v>
      </c>
      <c r="D81" s="279">
        <v>13100</v>
      </c>
      <c r="E81" s="165">
        <v>0</v>
      </c>
      <c r="F81" s="158" t="s">
        <v>246</v>
      </c>
      <c r="G81" s="161" t="s">
        <v>223</v>
      </c>
      <c r="H81" s="161" t="s">
        <v>917</v>
      </c>
      <c r="I81" s="184" t="str">
        <f t="shared" si="5"/>
        <v>50434101d</v>
      </c>
      <c r="J81" s="159" t="str">
        <f t="shared" si="6"/>
        <v>50434101026 03</v>
      </c>
      <c r="K81" s="5"/>
      <c r="L81" s="159" t="str">
        <f t="shared" si="7"/>
        <v>50434101026 03B</v>
      </c>
      <c r="M81" s="5" t="str">
        <f t="shared" si="8"/>
        <v>Slovenská kanoistikadBBotek Adam</v>
      </c>
      <c r="N81" s="3" t="str">
        <f t="shared" si="9"/>
        <v>50434101dB</v>
      </c>
    </row>
    <row r="82" spans="1:14" x14ac:dyDescent="0.2">
      <c r="A82" s="158" t="s">
        <v>482</v>
      </c>
      <c r="B82" s="196" t="str">
        <f>VLOOKUP(A82,Adr!A:B,2,FALSE)</f>
        <v>Slovenská kanoistika</v>
      </c>
      <c r="C82" s="177" t="s">
        <v>1338</v>
      </c>
      <c r="D82" s="279">
        <v>31200</v>
      </c>
      <c r="E82" s="222">
        <v>0</v>
      </c>
      <c r="F82" s="158" t="s">
        <v>246</v>
      </c>
      <c r="G82" s="161" t="s">
        <v>223</v>
      </c>
      <c r="H82" s="161" t="s">
        <v>917</v>
      </c>
      <c r="I82" s="184" t="str">
        <f t="shared" si="5"/>
        <v>50434101d</v>
      </c>
      <c r="J82" s="159" t="str">
        <f t="shared" si="6"/>
        <v>50434101026 03</v>
      </c>
      <c r="K82" s="5"/>
      <c r="L82" s="159" t="str">
        <f t="shared" si="7"/>
        <v>50434101026 03B</v>
      </c>
      <c r="M82" s="5" t="str">
        <f t="shared" si="8"/>
        <v>Slovenská kanoistikadBBugár Reka</v>
      </c>
      <c r="N82" s="3" t="str">
        <f t="shared" si="9"/>
        <v>50434101dB</v>
      </c>
    </row>
    <row r="83" spans="1:14" x14ac:dyDescent="0.2">
      <c r="A83" s="194" t="s">
        <v>482</v>
      </c>
      <c r="B83" s="196" t="str">
        <f>VLOOKUP(A83,Adr!A:B,2,FALSE)</f>
        <v>Slovenská kanoistika</v>
      </c>
      <c r="C83" s="177" t="s">
        <v>1339</v>
      </c>
      <c r="D83" s="279">
        <v>8060</v>
      </c>
      <c r="E83" s="165">
        <v>0</v>
      </c>
      <c r="F83" s="158" t="s">
        <v>246</v>
      </c>
      <c r="G83" s="161" t="s">
        <v>223</v>
      </c>
      <c r="H83" s="161" t="s">
        <v>917</v>
      </c>
      <c r="I83" s="184" t="str">
        <f t="shared" si="5"/>
        <v>50434101d</v>
      </c>
      <c r="J83" s="159" t="str">
        <f t="shared" si="6"/>
        <v>50434101026 03</v>
      </c>
      <c r="K83" s="5"/>
      <c r="L83" s="159" t="str">
        <f t="shared" si="7"/>
        <v>50434101026 03B</v>
      </c>
      <c r="M83" s="5" t="str">
        <f t="shared" si="8"/>
        <v>Slovenská kanoistikadBČulenová Dagmar</v>
      </c>
      <c r="N83" s="3" t="str">
        <f t="shared" si="9"/>
        <v>50434101dB</v>
      </c>
    </row>
    <row r="84" spans="1:14" x14ac:dyDescent="0.2">
      <c r="A84" s="158" t="s">
        <v>482</v>
      </c>
      <c r="B84" s="196" t="str">
        <f>VLOOKUP(A84,Adr!A:B,2,FALSE)</f>
        <v>Slovenská kanoistika</v>
      </c>
      <c r="C84" s="188" t="s">
        <v>1340</v>
      </c>
      <c r="D84" s="281">
        <v>18000</v>
      </c>
      <c r="E84" s="222">
        <v>0</v>
      </c>
      <c r="F84" s="158" t="s">
        <v>246</v>
      </c>
      <c r="G84" s="161" t="s">
        <v>223</v>
      </c>
      <c r="H84" s="161" t="s">
        <v>917</v>
      </c>
      <c r="I84" s="184" t="str">
        <f t="shared" si="5"/>
        <v>50434101d</v>
      </c>
      <c r="J84" s="159" t="str">
        <f t="shared" si="6"/>
        <v>50434101026 03</v>
      </c>
      <c r="K84" s="5"/>
      <c r="L84" s="159" t="str">
        <f t="shared" si="7"/>
        <v>50434101026 03B</v>
      </c>
      <c r="M84" s="5" t="str">
        <f t="shared" si="8"/>
        <v>Slovenská kanoistikadBDuda Filip</v>
      </c>
      <c r="N84" s="3" t="str">
        <f t="shared" si="9"/>
        <v>50434101dB</v>
      </c>
    </row>
    <row r="85" spans="1:14" x14ac:dyDescent="0.2">
      <c r="A85" s="194" t="s">
        <v>482</v>
      </c>
      <c r="B85" s="196" t="str">
        <f>VLOOKUP(A85,Adr!A:B,2,FALSE)</f>
        <v>Slovenská kanoistika</v>
      </c>
      <c r="C85" s="177" t="s">
        <v>1643</v>
      </c>
      <c r="D85" s="279">
        <v>8060</v>
      </c>
      <c r="E85" s="165">
        <v>0</v>
      </c>
      <c r="F85" s="158" t="s">
        <v>246</v>
      </c>
      <c r="G85" s="161" t="s">
        <v>223</v>
      </c>
      <c r="H85" s="161" t="s">
        <v>917</v>
      </c>
      <c r="I85" s="184" t="str">
        <f t="shared" si="5"/>
        <v>50434101d</v>
      </c>
      <c r="J85" s="159" t="str">
        <f t="shared" si="6"/>
        <v>50434101026 03</v>
      </c>
      <c r="K85" s="5"/>
      <c r="L85" s="159" t="str">
        <f t="shared" si="7"/>
        <v>50434101026 03B</v>
      </c>
      <c r="M85" s="5" t="str">
        <f t="shared" si="8"/>
        <v>Slovenská kanoistikadBĎurčo Oskar</v>
      </c>
      <c r="N85" s="3" t="str">
        <f t="shared" si="9"/>
        <v>50434101dB</v>
      </c>
    </row>
    <row r="86" spans="1:14" x14ac:dyDescent="0.2">
      <c r="A86" s="194" t="s">
        <v>482</v>
      </c>
      <c r="B86" s="196" t="str">
        <f>VLOOKUP(A86,Adr!A:B,2,FALSE)</f>
        <v>Slovenská kanoistika</v>
      </c>
      <c r="C86" s="177" t="s">
        <v>1341</v>
      </c>
      <c r="D86" s="281">
        <v>18000</v>
      </c>
      <c r="E86" s="222">
        <v>0</v>
      </c>
      <c r="F86" s="158" t="s">
        <v>246</v>
      </c>
      <c r="G86" s="161" t="s">
        <v>223</v>
      </c>
      <c r="H86" s="161" t="s">
        <v>917</v>
      </c>
      <c r="I86" s="184" t="str">
        <f t="shared" si="5"/>
        <v>50434101d</v>
      </c>
      <c r="J86" s="159" t="str">
        <f t="shared" si="6"/>
        <v>50434101026 03</v>
      </c>
      <c r="K86" s="5"/>
      <c r="L86" s="159" t="str">
        <f t="shared" si="7"/>
        <v>50434101026 03B</v>
      </c>
      <c r="M86" s="5" t="str">
        <f t="shared" si="8"/>
        <v>Slovenská kanoistikadBEgyházy Dominik</v>
      </c>
      <c r="N86" s="3" t="str">
        <f t="shared" si="9"/>
        <v>50434101dB</v>
      </c>
    </row>
    <row r="87" spans="1:14" x14ac:dyDescent="0.2">
      <c r="A87" s="194" t="s">
        <v>482</v>
      </c>
      <c r="B87" s="196" t="str">
        <f>VLOOKUP(A87,Adr!A:B,2,FALSE)</f>
        <v>Slovenská kanoistika</v>
      </c>
      <c r="C87" s="177" t="s">
        <v>1644</v>
      </c>
      <c r="D87" s="279">
        <v>6000</v>
      </c>
      <c r="E87" s="165">
        <v>0</v>
      </c>
      <c r="F87" s="158" t="s">
        <v>246</v>
      </c>
      <c r="G87" s="161" t="s">
        <v>223</v>
      </c>
      <c r="H87" s="161" t="s">
        <v>917</v>
      </c>
      <c r="I87" s="184" t="str">
        <f t="shared" si="5"/>
        <v>50434101d</v>
      </c>
      <c r="J87" s="159" t="str">
        <f t="shared" si="6"/>
        <v>50434101026 03</v>
      </c>
      <c r="K87" s="5"/>
      <c r="L87" s="159" t="str">
        <f t="shared" si="7"/>
        <v>50434101026 03B</v>
      </c>
      <c r="M87" s="5" t="str">
        <f t="shared" si="8"/>
        <v>Slovenská kanoistikadBGavlider Alex</v>
      </c>
      <c r="N87" s="3" t="str">
        <f t="shared" si="9"/>
        <v>50434101dB</v>
      </c>
    </row>
    <row r="88" spans="1:14" x14ac:dyDescent="0.2">
      <c r="A88" s="190" t="s">
        <v>482</v>
      </c>
      <c r="B88" s="196" t="str">
        <f>VLOOKUP(A88,Adr!A:B,2,FALSE)</f>
        <v>Slovenská kanoistika</v>
      </c>
      <c r="C88" s="182" t="s">
        <v>1342</v>
      </c>
      <c r="D88" s="280">
        <v>29300</v>
      </c>
      <c r="E88" s="222">
        <v>0</v>
      </c>
      <c r="F88" s="158" t="s">
        <v>246</v>
      </c>
      <c r="G88" s="161" t="s">
        <v>223</v>
      </c>
      <c r="H88" s="161" t="s">
        <v>917</v>
      </c>
      <c r="I88" s="184" t="str">
        <f t="shared" si="5"/>
        <v>50434101d</v>
      </c>
      <c r="J88" s="159" t="str">
        <f t="shared" si="6"/>
        <v>50434101026 03</v>
      </c>
      <c r="K88" s="5"/>
      <c r="L88" s="159" t="str">
        <f t="shared" si="7"/>
        <v>50434101026 03B</v>
      </c>
      <c r="M88" s="5" t="str">
        <f t="shared" si="8"/>
        <v>Slovenská kanoistikadBGavorová Hana</v>
      </c>
      <c r="N88" s="3" t="str">
        <f t="shared" si="9"/>
        <v>50434101dB</v>
      </c>
    </row>
    <row r="89" spans="1:14" x14ac:dyDescent="0.2">
      <c r="A89" s="194" t="s">
        <v>482</v>
      </c>
      <c r="B89" s="196" t="str">
        <f>VLOOKUP(A89,Adr!A:B,2,FALSE)</f>
        <v>Slovenská kanoistika</v>
      </c>
      <c r="C89" s="188" t="s">
        <v>1343</v>
      </c>
      <c r="D89" s="279">
        <v>42000</v>
      </c>
      <c r="E89" s="165">
        <v>0</v>
      </c>
      <c r="F89" s="158" t="s">
        <v>246</v>
      </c>
      <c r="G89" s="161" t="s">
        <v>223</v>
      </c>
      <c r="H89" s="161" t="s">
        <v>917</v>
      </c>
      <c r="I89" s="184" t="str">
        <f t="shared" si="5"/>
        <v>50434101d</v>
      </c>
      <c r="J89" s="159" t="str">
        <f t="shared" si="6"/>
        <v>50434101026 03</v>
      </c>
      <c r="K89" s="5"/>
      <c r="L89" s="159" t="str">
        <f t="shared" si="7"/>
        <v>50434101026 03B</v>
      </c>
      <c r="M89" s="5" t="str">
        <f t="shared" si="8"/>
        <v>Slovenská kanoistikadBGrigar Jakub</v>
      </c>
      <c r="N89" s="3" t="str">
        <f t="shared" si="9"/>
        <v>50434101dB</v>
      </c>
    </row>
    <row r="90" spans="1:14" x14ac:dyDescent="0.2">
      <c r="A90" s="194" t="s">
        <v>482</v>
      </c>
      <c r="B90" s="196" t="str">
        <f>VLOOKUP(A90,Adr!A:B,2,FALSE)</f>
        <v>Slovenská kanoistika</v>
      </c>
      <c r="C90" s="177" t="s">
        <v>1645</v>
      </c>
      <c r="D90" s="279">
        <v>16000</v>
      </c>
      <c r="E90" s="222">
        <v>0</v>
      </c>
      <c r="F90" s="158" t="s">
        <v>246</v>
      </c>
      <c r="G90" s="161" t="s">
        <v>223</v>
      </c>
      <c r="H90" s="161" t="s">
        <v>917</v>
      </c>
      <c r="I90" s="184" t="str">
        <f t="shared" si="5"/>
        <v>50434101d</v>
      </c>
      <c r="J90" s="159" t="str">
        <f t="shared" si="6"/>
        <v>50434101026 03</v>
      </c>
      <c r="K90" s="5"/>
      <c r="L90" s="159" t="str">
        <f t="shared" si="7"/>
        <v>50434101026 03B</v>
      </c>
      <c r="M90" s="5" t="str">
        <f t="shared" si="8"/>
        <v>Slovenská kanoistikadBHalčin Martin</v>
      </c>
      <c r="N90" s="3" t="str">
        <f t="shared" si="9"/>
        <v>50434101dB</v>
      </c>
    </row>
    <row r="91" spans="1:14" x14ac:dyDescent="0.2">
      <c r="A91" s="158" t="s">
        <v>482</v>
      </c>
      <c r="B91" s="196" t="str">
        <f>VLOOKUP(A91,Adr!A:B,2,FALSE)</f>
        <v>Slovenská kanoistika</v>
      </c>
      <c r="C91" s="188" t="s">
        <v>1344</v>
      </c>
      <c r="D91" s="281">
        <v>8000</v>
      </c>
      <c r="E91" s="165">
        <v>0</v>
      </c>
      <c r="F91" s="158" t="s">
        <v>246</v>
      </c>
      <c r="G91" s="161" t="s">
        <v>223</v>
      </c>
      <c r="H91" s="161" t="s">
        <v>917</v>
      </c>
      <c r="I91" s="184" t="str">
        <f t="shared" si="5"/>
        <v>50434101d</v>
      </c>
      <c r="J91" s="159" t="str">
        <f t="shared" si="6"/>
        <v>50434101026 03</v>
      </c>
      <c r="K91" s="5"/>
      <c r="L91" s="159" t="str">
        <f t="shared" si="7"/>
        <v>50434101026 03B</v>
      </c>
      <c r="M91" s="5" t="str">
        <f t="shared" si="8"/>
        <v>Slovenská kanoistikadBHvojníková Nikola</v>
      </c>
      <c r="N91" s="3" t="str">
        <f t="shared" si="9"/>
        <v>50434101dB</v>
      </c>
    </row>
    <row r="92" spans="1:14" x14ac:dyDescent="0.2">
      <c r="A92" s="158" t="s">
        <v>482</v>
      </c>
      <c r="B92" s="196" t="str">
        <f>VLOOKUP(A92,Adr!A:B,2,FALSE)</f>
        <v>Slovenská kanoistika</v>
      </c>
      <c r="C92" s="188" t="s">
        <v>1646</v>
      </c>
      <c r="D92" s="281">
        <v>8000</v>
      </c>
      <c r="E92" s="222">
        <v>0</v>
      </c>
      <c r="F92" s="158" t="s">
        <v>246</v>
      </c>
      <c r="G92" s="161" t="s">
        <v>223</v>
      </c>
      <c r="H92" s="161" t="s">
        <v>917</v>
      </c>
      <c r="I92" s="184" t="str">
        <f t="shared" si="5"/>
        <v>50434101d</v>
      </c>
      <c r="J92" s="159" t="str">
        <f t="shared" si="6"/>
        <v>50434101026 03</v>
      </c>
      <c r="K92" s="5"/>
      <c r="L92" s="159" t="str">
        <f t="shared" si="7"/>
        <v>50434101026 03B</v>
      </c>
      <c r="M92" s="5" t="str">
        <f t="shared" si="8"/>
        <v>Slovenská kanoistikadBKaláber Artur</v>
      </c>
      <c r="N92" s="3" t="str">
        <f t="shared" si="9"/>
        <v>50434101dB</v>
      </c>
    </row>
    <row r="93" spans="1:14" x14ac:dyDescent="0.2">
      <c r="A93" s="194" t="s">
        <v>482</v>
      </c>
      <c r="B93" s="196" t="str">
        <f>VLOOKUP(A93,Adr!A:B,2,FALSE)</f>
        <v>Slovenská kanoistika</v>
      </c>
      <c r="C93" s="177" t="s">
        <v>1345</v>
      </c>
      <c r="D93" s="279">
        <v>8000</v>
      </c>
      <c r="E93" s="165">
        <v>0</v>
      </c>
      <c r="F93" s="158" t="s">
        <v>246</v>
      </c>
      <c r="G93" s="161" t="s">
        <v>223</v>
      </c>
      <c r="H93" s="161" t="s">
        <v>917</v>
      </c>
      <c r="I93" s="184" t="str">
        <f t="shared" si="5"/>
        <v>50434101d</v>
      </c>
      <c r="J93" s="159" t="str">
        <f t="shared" si="6"/>
        <v>50434101026 03</v>
      </c>
      <c r="K93" s="5"/>
      <c r="L93" s="159" t="str">
        <f t="shared" si="7"/>
        <v>50434101026 03B</v>
      </c>
      <c r="M93" s="5" t="str">
        <f t="shared" si="8"/>
        <v>Slovenská kanoistikadBKořínek Matyáš</v>
      </c>
      <c r="N93" s="3" t="str">
        <f t="shared" si="9"/>
        <v>50434101dB</v>
      </c>
    </row>
    <row r="94" spans="1:14" x14ac:dyDescent="0.2">
      <c r="A94" s="194" t="s">
        <v>482</v>
      </c>
      <c r="B94" s="196" t="str">
        <f>VLOOKUP(A94,Adr!A:B,2,FALSE)</f>
        <v>Slovenská kanoistika</v>
      </c>
      <c r="C94" s="177" t="s">
        <v>1346</v>
      </c>
      <c r="D94" s="279">
        <v>11100</v>
      </c>
      <c r="E94" s="222">
        <v>0</v>
      </c>
      <c r="F94" s="158" t="s">
        <v>246</v>
      </c>
      <c r="G94" s="161" t="s">
        <v>223</v>
      </c>
      <c r="H94" s="161" t="s">
        <v>917</v>
      </c>
      <c r="I94" s="184" t="str">
        <f t="shared" si="5"/>
        <v>50434101d</v>
      </c>
      <c r="J94" s="159" t="str">
        <f t="shared" si="6"/>
        <v>50434101026 03</v>
      </c>
      <c r="K94" s="5"/>
      <c r="L94" s="159" t="str">
        <f t="shared" si="7"/>
        <v>50434101026 03B</v>
      </c>
      <c r="M94" s="5" t="str">
        <f t="shared" si="8"/>
        <v>Slovenská kanoistikadBLukáč Teo Peter</v>
      </c>
      <c r="N94" s="3" t="str">
        <f t="shared" si="9"/>
        <v>50434101dB</v>
      </c>
    </row>
    <row r="95" spans="1:14" x14ac:dyDescent="0.2">
      <c r="A95" s="158" t="s">
        <v>482</v>
      </c>
      <c r="B95" s="196" t="str">
        <f>VLOOKUP(A95,Adr!A:B,2,FALSE)</f>
        <v>Slovenská kanoistika</v>
      </c>
      <c r="C95" s="188" t="s">
        <v>1347</v>
      </c>
      <c r="D95" s="281">
        <v>13000</v>
      </c>
      <c r="E95" s="165">
        <v>0</v>
      </c>
      <c r="F95" s="158" t="s">
        <v>246</v>
      </c>
      <c r="G95" s="161" t="s">
        <v>223</v>
      </c>
      <c r="H95" s="161" t="s">
        <v>917</v>
      </c>
      <c r="I95" s="184" t="str">
        <f t="shared" si="5"/>
        <v>50434101d</v>
      </c>
      <c r="J95" s="159" t="str">
        <f t="shared" si="6"/>
        <v>50434101026 03</v>
      </c>
      <c r="K95" s="5"/>
      <c r="L95" s="159" t="str">
        <f t="shared" si="7"/>
        <v>50434101026 03B</v>
      </c>
      <c r="M95" s="5" t="str">
        <f t="shared" si="8"/>
        <v>Slovenská kanoistikadBLuknárová Emanuela</v>
      </c>
      <c r="N95" s="3" t="str">
        <f t="shared" si="9"/>
        <v>50434101dB</v>
      </c>
    </row>
    <row r="96" spans="1:14" x14ac:dyDescent="0.2">
      <c r="A96" s="194" t="s">
        <v>482</v>
      </c>
      <c r="B96" s="196" t="str">
        <f>VLOOKUP(A96,Adr!A:B,2,FALSE)</f>
        <v>Slovenská kanoistika</v>
      </c>
      <c r="C96" s="188" t="s">
        <v>1348</v>
      </c>
      <c r="D96" s="279">
        <v>8060</v>
      </c>
      <c r="E96" s="222">
        <v>0</v>
      </c>
      <c r="F96" s="158" t="s">
        <v>246</v>
      </c>
      <c r="G96" s="161" t="s">
        <v>223</v>
      </c>
      <c r="H96" s="161" t="s">
        <v>917</v>
      </c>
      <c r="I96" s="184" t="str">
        <f t="shared" si="5"/>
        <v>50434101d</v>
      </c>
      <c r="J96" s="159" t="str">
        <f t="shared" si="6"/>
        <v>50434101026 03</v>
      </c>
      <c r="K96" s="5"/>
      <c r="L96" s="159" t="str">
        <f t="shared" si="7"/>
        <v>50434101026 03B</v>
      </c>
      <c r="M96" s="5" t="str">
        <f t="shared" si="8"/>
        <v>Slovenská kanoistikadBMarsal Máté</v>
      </c>
      <c r="N96" s="3" t="str">
        <f t="shared" si="9"/>
        <v>50434101dB</v>
      </c>
    </row>
    <row r="97" spans="1:14" x14ac:dyDescent="0.2">
      <c r="A97" s="170" t="s">
        <v>482</v>
      </c>
      <c r="B97" s="196" t="str">
        <f>VLOOKUP(A97,Adr!A:B,2,FALSE)</f>
        <v>Slovenská kanoistika</v>
      </c>
      <c r="C97" s="161" t="s">
        <v>1461</v>
      </c>
      <c r="D97" s="280">
        <v>26000</v>
      </c>
      <c r="E97" s="165">
        <v>0</v>
      </c>
      <c r="F97" s="158" t="s">
        <v>246</v>
      </c>
      <c r="G97" s="161" t="s">
        <v>223</v>
      </c>
      <c r="H97" s="161" t="s">
        <v>917</v>
      </c>
      <c r="I97" s="184" t="str">
        <f t="shared" si="5"/>
        <v>50434101d</v>
      </c>
      <c r="J97" s="159" t="str">
        <f t="shared" si="6"/>
        <v>50434101026 03</v>
      </c>
      <c r="K97" s="5"/>
      <c r="L97" s="159" t="str">
        <f t="shared" si="7"/>
        <v>50434101026 03B</v>
      </c>
      <c r="M97" s="5" t="str">
        <f t="shared" si="8"/>
        <v>Slovenská kanoistikadBMartikán Michal</v>
      </c>
      <c r="N97" s="3" t="str">
        <f t="shared" si="9"/>
        <v>50434101dB</v>
      </c>
    </row>
    <row r="98" spans="1:14" x14ac:dyDescent="0.2">
      <c r="A98" s="190" t="s">
        <v>482</v>
      </c>
      <c r="B98" s="196" t="str">
        <f>VLOOKUP(A98,Adr!A:B,2,FALSE)</f>
        <v>Slovenská kanoistika</v>
      </c>
      <c r="C98" s="161" t="s">
        <v>1349</v>
      </c>
      <c r="D98" s="280">
        <v>16000</v>
      </c>
      <c r="E98" s="222">
        <v>0</v>
      </c>
      <c r="F98" s="158" t="s">
        <v>246</v>
      </c>
      <c r="G98" s="161" t="s">
        <v>223</v>
      </c>
      <c r="H98" s="161" t="s">
        <v>917</v>
      </c>
      <c r="I98" s="184" t="str">
        <f t="shared" si="5"/>
        <v>50434101d</v>
      </c>
      <c r="J98" s="159" t="str">
        <f t="shared" si="6"/>
        <v>50434101026 03</v>
      </c>
      <c r="K98" s="5"/>
      <c r="L98" s="159" t="str">
        <f t="shared" si="7"/>
        <v>50434101026 03B</v>
      </c>
      <c r="M98" s="5" t="str">
        <f t="shared" si="8"/>
        <v>Slovenská kanoistikadBMintálová Eliška</v>
      </c>
      <c r="N98" s="3" t="str">
        <f t="shared" si="9"/>
        <v>50434101dB</v>
      </c>
    </row>
    <row r="99" spans="1:14" x14ac:dyDescent="0.2">
      <c r="A99" s="158" t="s">
        <v>482</v>
      </c>
      <c r="B99" s="196" t="str">
        <f>VLOOKUP(A99,Adr!A:B,2,FALSE)</f>
        <v>Slovenská kanoistika</v>
      </c>
      <c r="C99" s="161" t="s">
        <v>1350</v>
      </c>
      <c r="D99" s="280">
        <v>26000</v>
      </c>
      <c r="E99" s="165">
        <v>0</v>
      </c>
      <c r="F99" s="158" t="s">
        <v>246</v>
      </c>
      <c r="G99" s="161" t="s">
        <v>223</v>
      </c>
      <c r="H99" s="161" t="s">
        <v>917</v>
      </c>
      <c r="I99" s="184" t="str">
        <f t="shared" si="5"/>
        <v>50434101d</v>
      </c>
      <c r="J99" s="159" t="str">
        <f t="shared" si="6"/>
        <v>50434101026 03</v>
      </c>
      <c r="K99" s="5"/>
      <c r="L99" s="159" t="str">
        <f t="shared" si="7"/>
        <v>50434101026 03B</v>
      </c>
      <c r="M99" s="5" t="str">
        <f t="shared" si="8"/>
        <v>Slovenská kanoistikadBMirgorodský Marko</v>
      </c>
      <c r="N99" s="3" t="str">
        <f t="shared" si="9"/>
        <v>50434101dB</v>
      </c>
    </row>
    <row r="100" spans="1:14" x14ac:dyDescent="0.2">
      <c r="A100" s="194" t="s">
        <v>482</v>
      </c>
      <c r="B100" s="196" t="str">
        <f>VLOOKUP(A100,Adr!A:B,2,FALSE)</f>
        <v>Slovenská kanoistika</v>
      </c>
      <c r="C100" s="177" t="s">
        <v>1351</v>
      </c>
      <c r="D100" s="279">
        <v>13100</v>
      </c>
      <c r="E100" s="222">
        <v>0</v>
      </c>
      <c r="F100" s="158" t="s">
        <v>246</v>
      </c>
      <c r="G100" s="161" t="s">
        <v>223</v>
      </c>
      <c r="H100" s="161" t="s">
        <v>917</v>
      </c>
      <c r="I100" s="184" t="str">
        <f t="shared" si="5"/>
        <v>50434101d</v>
      </c>
      <c r="J100" s="159" t="str">
        <f t="shared" si="6"/>
        <v>50434101026 03</v>
      </c>
      <c r="K100" s="5"/>
      <c r="L100" s="159" t="str">
        <f t="shared" si="7"/>
        <v>50434101026 03B</v>
      </c>
      <c r="M100" s="5" t="str">
        <f t="shared" si="8"/>
        <v>Slovenská kanoistikadBMyšák Denis</v>
      </c>
      <c r="N100" s="3" t="str">
        <f t="shared" si="9"/>
        <v>50434101dB</v>
      </c>
    </row>
    <row r="101" spans="1:14" x14ac:dyDescent="0.2">
      <c r="A101" s="194" t="s">
        <v>482</v>
      </c>
      <c r="B101" s="196" t="str">
        <f>VLOOKUP(A101,Adr!A:B,2,FALSE)</f>
        <v>Slovenská kanoistika</v>
      </c>
      <c r="C101" s="161" t="s">
        <v>1352</v>
      </c>
      <c r="D101" s="280">
        <v>62000</v>
      </c>
      <c r="E101" s="165">
        <v>0</v>
      </c>
      <c r="F101" s="158" t="s">
        <v>246</v>
      </c>
      <c r="G101" s="161" t="s">
        <v>223</v>
      </c>
      <c r="H101" s="161" t="s">
        <v>917</v>
      </c>
      <c r="I101" s="184" t="str">
        <f t="shared" si="5"/>
        <v>50434101d</v>
      </c>
      <c r="J101" s="159" t="str">
        <f t="shared" si="6"/>
        <v>50434101026 03</v>
      </c>
      <c r="K101" s="5"/>
      <c r="L101" s="159" t="str">
        <f t="shared" si="7"/>
        <v>50434101026 03B</v>
      </c>
      <c r="M101" s="5" t="str">
        <f t="shared" si="8"/>
        <v>Slovenská kanoistikadBPaňková Zuzana</v>
      </c>
      <c r="N101" s="3" t="str">
        <f t="shared" si="9"/>
        <v>50434101dB</v>
      </c>
    </row>
    <row r="102" spans="1:14" x14ac:dyDescent="0.2">
      <c r="A102" s="158" t="s">
        <v>482</v>
      </c>
      <c r="B102" s="196" t="str">
        <f>VLOOKUP(A102,Adr!A:B,2,FALSE)</f>
        <v>Slovenská kanoistika</v>
      </c>
      <c r="C102" s="177" t="s">
        <v>1353</v>
      </c>
      <c r="D102" s="279">
        <v>8060</v>
      </c>
      <c r="E102" s="222">
        <v>0</v>
      </c>
      <c r="F102" s="158" t="s">
        <v>246</v>
      </c>
      <c r="G102" s="161" t="s">
        <v>223</v>
      </c>
      <c r="H102" s="161" t="s">
        <v>917</v>
      </c>
      <c r="I102" s="184" t="str">
        <f t="shared" si="5"/>
        <v>50434101d</v>
      </c>
      <c r="J102" s="159" t="str">
        <f t="shared" si="6"/>
        <v>50434101026 03</v>
      </c>
      <c r="K102" s="5"/>
      <c r="L102" s="159" t="str">
        <f t="shared" si="7"/>
        <v>50434101026 03B</v>
      </c>
      <c r="M102" s="5" t="str">
        <f t="shared" si="8"/>
        <v>Slovenská kanoistikadBPecsuková Katarína</v>
      </c>
      <c r="N102" s="3" t="str">
        <f t="shared" si="9"/>
        <v>50434101dB</v>
      </c>
    </row>
    <row r="103" spans="1:14" x14ac:dyDescent="0.2">
      <c r="A103" s="158" t="s">
        <v>482</v>
      </c>
      <c r="B103" s="196" t="str">
        <f>VLOOKUP(A103,Adr!A:B,2,FALSE)</f>
        <v>Slovenská kanoistika</v>
      </c>
      <c r="C103" s="177" t="s">
        <v>1354</v>
      </c>
      <c r="D103" s="279">
        <v>31200</v>
      </c>
      <c r="E103" s="165">
        <v>0</v>
      </c>
      <c r="F103" s="158" t="s">
        <v>246</v>
      </c>
      <c r="G103" s="161" t="s">
        <v>223</v>
      </c>
      <c r="H103" s="161" t="s">
        <v>917</v>
      </c>
      <c r="I103" s="184" t="str">
        <f t="shared" si="5"/>
        <v>50434101d</v>
      </c>
      <c r="J103" s="159" t="str">
        <f t="shared" si="6"/>
        <v>50434101026 03</v>
      </c>
      <c r="K103" s="5"/>
      <c r="L103" s="159" t="str">
        <f t="shared" si="7"/>
        <v>50434101026 03B</v>
      </c>
      <c r="M103" s="5" t="str">
        <f t="shared" si="8"/>
        <v>Slovenská kanoistikadBSidová Bianka</v>
      </c>
      <c r="N103" s="3" t="str">
        <f t="shared" si="9"/>
        <v>50434101dB</v>
      </c>
    </row>
    <row r="104" spans="1:14" x14ac:dyDescent="0.2">
      <c r="A104" s="190" t="s">
        <v>482</v>
      </c>
      <c r="B104" s="196" t="str">
        <f>VLOOKUP(A104,Adr!A:B,2,FALSE)</f>
        <v>Slovenská kanoistika</v>
      </c>
      <c r="C104" s="177" t="s">
        <v>1355</v>
      </c>
      <c r="D104" s="279">
        <v>8000</v>
      </c>
      <c r="E104" s="222">
        <v>0</v>
      </c>
      <c r="F104" s="158" t="s">
        <v>246</v>
      </c>
      <c r="G104" s="161" t="s">
        <v>223</v>
      </c>
      <c r="H104" s="161" t="s">
        <v>917</v>
      </c>
      <c r="I104" s="184" t="str">
        <f t="shared" si="5"/>
        <v>50434101d</v>
      </c>
      <c r="J104" s="159" t="str">
        <f t="shared" si="6"/>
        <v>50434101026 03</v>
      </c>
      <c r="K104" s="5"/>
      <c r="L104" s="159" t="str">
        <f t="shared" si="7"/>
        <v>50434101026 03B</v>
      </c>
      <c r="M104" s="5" t="str">
        <f t="shared" si="8"/>
        <v>Slovenská kanoistikadBSkubík Dávid</v>
      </c>
      <c r="N104" s="3" t="str">
        <f t="shared" si="9"/>
        <v>50434101dB</v>
      </c>
    </row>
    <row r="105" spans="1:14" x14ac:dyDescent="0.2">
      <c r="A105" s="158" t="s">
        <v>482</v>
      </c>
      <c r="B105" s="196" t="str">
        <f>VLOOKUP(A105,Adr!A:B,2,FALSE)</f>
        <v>Slovenská kanoistika</v>
      </c>
      <c r="C105" s="177" t="s">
        <v>1356</v>
      </c>
      <c r="D105" s="279">
        <v>21000</v>
      </c>
      <c r="E105" s="165">
        <v>0</v>
      </c>
      <c r="F105" s="158" t="s">
        <v>246</v>
      </c>
      <c r="G105" s="161" t="s">
        <v>223</v>
      </c>
      <c r="H105" s="161" t="s">
        <v>917</v>
      </c>
      <c r="I105" s="184" t="str">
        <f t="shared" si="5"/>
        <v>50434101d</v>
      </c>
      <c r="J105" s="159" t="str">
        <f t="shared" si="6"/>
        <v>50434101026 03</v>
      </c>
      <c r="K105" s="5"/>
      <c r="L105" s="159" t="str">
        <f t="shared" si="7"/>
        <v>50434101026 03B</v>
      </c>
      <c r="M105" s="5" t="str">
        <f t="shared" si="8"/>
        <v>Slovenská kanoistikadBStanovská Soňa</v>
      </c>
      <c r="N105" s="3" t="str">
        <f t="shared" si="9"/>
        <v>50434101dB</v>
      </c>
    </row>
    <row r="106" spans="1:14" x14ac:dyDescent="0.2">
      <c r="A106" s="158" t="s">
        <v>482</v>
      </c>
      <c r="B106" s="196" t="str">
        <f>VLOOKUP(A106,Adr!A:B,2,FALSE)</f>
        <v>Slovenská kanoistika</v>
      </c>
      <c r="C106" s="177" t="s">
        <v>1357</v>
      </c>
      <c r="D106" s="279">
        <v>8060</v>
      </c>
      <c r="E106" s="222">
        <v>0</v>
      </c>
      <c r="F106" s="158" t="s">
        <v>246</v>
      </c>
      <c r="G106" s="161" t="s">
        <v>223</v>
      </c>
      <c r="H106" s="161" t="s">
        <v>917</v>
      </c>
      <c r="I106" s="184" t="str">
        <f t="shared" si="5"/>
        <v>50434101d</v>
      </c>
      <c r="J106" s="159" t="str">
        <f t="shared" si="6"/>
        <v>50434101026 03</v>
      </c>
      <c r="K106" s="5"/>
      <c r="L106" s="159" t="str">
        <f t="shared" si="7"/>
        <v>50434101026 03B</v>
      </c>
      <c r="M106" s="5" t="str">
        <f t="shared" si="8"/>
        <v>Slovenská kanoistikadBSzabó Maximilián</v>
      </c>
      <c r="N106" s="3" t="str">
        <f t="shared" si="9"/>
        <v>50434101dB</v>
      </c>
    </row>
    <row r="107" spans="1:14" x14ac:dyDescent="0.2">
      <c r="A107" s="170" t="s">
        <v>482</v>
      </c>
      <c r="B107" s="196" t="str">
        <f>VLOOKUP(A107,Adr!A:B,2,FALSE)</f>
        <v>Slovenská kanoistika</v>
      </c>
      <c r="C107" s="182" t="s">
        <v>1647</v>
      </c>
      <c r="D107" s="280">
        <v>8000</v>
      </c>
      <c r="E107" s="165">
        <v>0</v>
      </c>
      <c r="F107" s="158" t="s">
        <v>246</v>
      </c>
      <c r="G107" s="161" t="s">
        <v>223</v>
      </c>
      <c r="H107" s="161" t="s">
        <v>917</v>
      </c>
      <c r="I107" s="184" t="str">
        <f t="shared" si="5"/>
        <v>50434101d</v>
      </c>
      <c r="J107" s="159" t="str">
        <f t="shared" si="6"/>
        <v>50434101026 03</v>
      </c>
      <c r="K107" s="5"/>
      <c r="L107" s="159" t="str">
        <f t="shared" si="7"/>
        <v>50434101026 03B</v>
      </c>
      <c r="M107" s="5" t="str">
        <f t="shared" si="8"/>
        <v>Slovenská kanoistikadBZáhorská Zara</v>
      </c>
      <c r="N107" s="3" t="str">
        <f t="shared" si="9"/>
        <v>50434101dB</v>
      </c>
    </row>
    <row r="108" spans="1:14" x14ac:dyDescent="0.2">
      <c r="A108" s="158" t="s">
        <v>482</v>
      </c>
      <c r="B108" s="196" t="str">
        <f>VLOOKUP(A108,Adr!A:B,2,FALSE)</f>
        <v>Slovenská kanoistika</v>
      </c>
      <c r="C108" s="177" t="s">
        <v>1358</v>
      </c>
      <c r="D108" s="279">
        <v>13100</v>
      </c>
      <c r="E108" s="222">
        <v>0</v>
      </c>
      <c r="F108" s="158" t="s">
        <v>246</v>
      </c>
      <c r="G108" s="161" t="s">
        <v>223</v>
      </c>
      <c r="H108" s="161" t="s">
        <v>917</v>
      </c>
      <c r="I108" s="184" t="str">
        <f t="shared" si="5"/>
        <v>50434101d</v>
      </c>
      <c r="J108" s="159" t="str">
        <f t="shared" si="6"/>
        <v>50434101026 03</v>
      </c>
      <c r="K108" s="5"/>
      <c r="L108" s="159" t="str">
        <f t="shared" si="7"/>
        <v>50434101026 03B</v>
      </c>
      <c r="M108" s="5" t="str">
        <f t="shared" si="8"/>
        <v>Slovenská kanoistikadBZalka Csaba</v>
      </c>
      <c r="N108" s="3" t="str">
        <f t="shared" si="9"/>
        <v>50434101dB</v>
      </c>
    </row>
    <row r="109" spans="1:14" x14ac:dyDescent="0.2">
      <c r="A109" s="158" t="s">
        <v>487</v>
      </c>
      <c r="B109" s="196" t="str">
        <f>VLOOKUP(A109,Adr!A:B,2,FALSE)</f>
        <v>Slovenská Lakrosová Federácia</v>
      </c>
      <c r="C109" s="189" t="s">
        <v>963</v>
      </c>
      <c r="D109" s="282">
        <v>32930</v>
      </c>
      <c r="E109" s="165">
        <v>0</v>
      </c>
      <c r="F109" s="158" t="s">
        <v>240</v>
      </c>
      <c r="G109" s="161" t="s">
        <v>221</v>
      </c>
      <c r="H109" s="161" t="s">
        <v>917</v>
      </c>
      <c r="I109" s="184" t="str">
        <f t="shared" si="5"/>
        <v>30853427a</v>
      </c>
      <c r="J109" s="159" t="str">
        <f t="shared" si="6"/>
        <v>30853427026 02</v>
      </c>
      <c r="K109" s="5" t="s">
        <v>964</v>
      </c>
      <c r="L109" s="159" t="str">
        <f t="shared" si="7"/>
        <v>30853427026 02B</v>
      </c>
      <c r="M109" s="5" t="str">
        <f t="shared" si="8"/>
        <v>Slovenská Lakrosová FederáciaaBlakros - bežné transfery</v>
      </c>
      <c r="N109" s="3" t="str">
        <f t="shared" si="9"/>
        <v>30853427aB</v>
      </c>
    </row>
    <row r="110" spans="1:14" ht="22.5" x14ac:dyDescent="0.2">
      <c r="A110" s="194" t="s">
        <v>1792</v>
      </c>
      <c r="B110" s="196" t="str">
        <f>VLOOKUP(A110,Adr!A:B,2,FALSE)</f>
        <v>Slovenská lukostrelecká asociácia 3D</v>
      </c>
      <c r="C110" s="188" t="s">
        <v>253</v>
      </c>
      <c r="D110" s="279">
        <v>46400</v>
      </c>
      <c r="E110" s="222">
        <v>0</v>
      </c>
      <c r="F110" s="158" t="s">
        <v>252</v>
      </c>
      <c r="G110" s="161" t="s">
        <v>223</v>
      </c>
      <c r="H110" s="161" t="s">
        <v>917</v>
      </c>
      <c r="I110" s="184" t="str">
        <f t="shared" si="5"/>
        <v>36075809g</v>
      </c>
      <c r="J110" s="159" t="str">
        <f t="shared" si="6"/>
        <v>36075809026 03</v>
      </c>
      <c r="K110" s="5"/>
      <c r="L110" s="159" t="str">
        <f t="shared" si="7"/>
        <v>36075809026 03B</v>
      </c>
      <c r="M110" s="5" t="str">
        <f t="shared" si="8"/>
        <v>Slovenská lukostrelecká asociácia 3DgBrozvoj športov, ktoré nie sú uznanými podľa zákona č. 440/2015 Z. z.</v>
      </c>
      <c r="N110" s="3" t="str">
        <f t="shared" si="9"/>
        <v>36075809gB</v>
      </c>
    </row>
    <row r="111" spans="1:14" x14ac:dyDescent="0.2">
      <c r="A111" s="158" t="s">
        <v>495</v>
      </c>
      <c r="B111" s="196" t="str">
        <f>VLOOKUP(A111,Adr!A:B,2,FALSE)</f>
        <v>Slovenská motocyklová federácia</v>
      </c>
      <c r="C111" s="188" t="s">
        <v>965</v>
      </c>
      <c r="D111" s="281">
        <v>194073</v>
      </c>
      <c r="E111" s="222">
        <v>0</v>
      </c>
      <c r="F111" s="158" t="s">
        <v>240</v>
      </c>
      <c r="G111" s="161" t="s">
        <v>221</v>
      </c>
      <c r="H111" s="161" t="s">
        <v>917</v>
      </c>
      <c r="I111" s="184" t="str">
        <f t="shared" si="5"/>
        <v>30813883a</v>
      </c>
      <c r="J111" s="159" t="str">
        <f t="shared" si="6"/>
        <v>30813883026 02</v>
      </c>
      <c r="K111" s="5" t="s">
        <v>966</v>
      </c>
      <c r="L111" s="159" t="str">
        <f t="shared" si="7"/>
        <v>30813883026 02B</v>
      </c>
      <c r="M111" s="5" t="str">
        <f t="shared" si="8"/>
        <v>Slovenská motocyklová federáciaaBmotocyklový šport - bežné transfery</v>
      </c>
      <c r="N111" s="3" t="str">
        <f t="shared" si="9"/>
        <v>30813883aB</v>
      </c>
    </row>
    <row r="112" spans="1:14" x14ac:dyDescent="0.2">
      <c r="A112" s="158" t="s">
        <v>505</v>
      </c>
      <c r="B112" s="196" t="str">
        <f>VLOOKUP(A112,Adr!A:B,2,FALSE)</f>
        <v xml:space="preserve">Slovenská Muaythai Asociácia </v>
      </c>
      <c r="C112" s="189" t="s">
        <v>967</v>
      </c>
      <c r="D112" s="282">
        <v>49707</v>
      </c>
      <c r="E112" s="165">
        <v>0</v>
      </c>
      <c r="F112" s="158" t="s">
        <v>240</v>
      </c>
      <c r="G112" s="161" t="s">
        <v>221</v>
      </c>
      <c r="H112" s="161" t="s">
        <v>917</v>
      </c>
      <c r="I112" s="184" t="str">
        <f t="shared" si="5"/>
        <v>34057587a</v>
      </c>
      <c r="J112" s="159" t="str">
        <f t="shared" si="6"/>
        <v>34057587026 02</v>
      </c>
      <c r="K112" s="5" t="s">
        <v>968</v>
      </c>
      <c r="L112" s="159" t="str">
        <f t="shared" si="7"/>
        <v>34057587026 02B</v>
      </c>
      <c r="M112" s="5" t="str">
        <f t="shared" si="8"/>
        <v>Slovenská Muaythai Asociácia aBthajský box - bežné transfery</v>
      </c>
      <c r="N112" s="3" t="str">
        <f t="shared" si="9"/>
        <v>34057587aB</v>
      </c>
    </row>
    <row r="113" spans="1:14" x14ac:dyDescent="0.2">
      <c r="A113" s="194" t="s">
        <v>505</v>
      </c>
      <c r="B113" s="196" t="str">
        <f>VLOOKUP(A113,Adr!A:B,2,FALSE)</f>
        <v xml:space="preserve">Slovenská Muaythai Asociácia </v>
      </c>
      <c r="C113" s="188" t="s">
        <v>1359</v>
      </c>
      <c r="D113" s="279">
        <v>31000</v>
      </c>
      <c r="E113" s="165">
        <v>0</v>
      </c>
      <c r="F113" s="158" t="s">
        <v>246</v>
      </c>
      <c r="G113" s="161" t="s">
        <v>223</v>
      </c>
      <c r="H113" s="161" t="s">
        <v>917</v>
      </c>
      <c r="I113" s="184" t="str">
        <f t="shared" si="5"/>
        <v>34057587d</v>
      </c>
      <c r="J113" s="159" t="str">
        <f t="shared" si="6"/>
        <v>34057587026 03</v>
      </c>
      <c r="K113" s="5"/>
      <c r="L113" s="159" t="str">
        <f t="shared" si="7"/>
        <v>34057587026 03B</v>
      </c>
      <c r="M113" s="5" t="str">
        <f t="shared" si="8"/>
        <v>Slovenská Muaythai Asociácia dBChochlíková Monika</v>
      </c>
      <c r="N113" s="3" t="str">
        <f t="shared" si="9"/>
        <v>34057587dB</v>
      </c>
    </row>
    <row r="114" spans="1:14" x14ac:dyDescent="0.2">
      <c r="A114" s="190">
        <v>30806887</v>
      </c>
      <c r="B114" s="196" t="str">
        <f>VLOOKUP(A114,Adr!A:B,2,FALSE)</f>
        <v>Slovenská nohejbalová asociácia</v>
      </c>
      <c r="C114" s="161" t="s">
        <v>253</v>
      </c>
      <c r="D114" s="280">
        <v>46600</v>
      </c>
      <c r="E114" s="165">
        <v>0</v>
      </c>
      <c r="F114" s="158" t="s">
        <v>252</v>
      </c>
      <c r="G114" s="161" t="s">
        <v>223</v>
      </c>
      <c r="H114" s="161" t="s">
        <v>917</v>
      </c>
      <c r="I114" s="184" t="str">
        <f t="shared" si="5"/>
        <v>30806887g</v>
      </c>
      <c r="J114" s="159" t="str">
        <f t="shared" si="6"/>
        <v>30806887026 03</v>
      </c>
      <c r="K114" s="5"/>
      <c r="L114" s="159" t="str">
        <f t="shared" si="7"/>
        <v>30806887026 03B</v>
      </c>
      <c r="M114" s="5" t="str">
        <f t="shared" si="8"/>
        <v>Slovenská nohejbalová asociáciagBrozvoj športov, ktoré nie sú uznanými podľa zákona č. 440/2015 Z. z.</v>
      </c>
      <c r="N114" s="3" t="str">
        <f t="shared" si="9"/>
        <v>30806887gB</v>
      </c>
    </row>
    <row r="115" spans="1:14" x14ac:dyDescent="0.2">
      <c r="A115" s="190" t="s">
        <v>511</v>
      </c>
      <c r="B115" s="196" t="str">
        <f>VLOOKUP(A115,Adr!A:B,2,FALSE)</f>
        <v>Slovenská plavecká federácia</v>
      </c>
      <c r="C115" s="177" t="s">
        <v>969</v>
      </c>
      <c r="D115" s="279">
        <v>2808724</v>
      </c>
      <c r="E115" s="222">
        <v>0</v>
      </c>
      <c r="F115" s="158" t="s">
        <v>240</v>
      </c>
      <c r="G115" s="161" t="s">
        <v>221</v>
      </c>
      <c r="H115" s="161" t="s">
        <v>917</v>
      </c>
      <c r="I115" s="184" t="str">
        <f t="shared" si="5"/>
        <v>36068764a</v>
      </c>
      <c r="J115" s="159" t="str">
        <f t="shared" si="6"/>
        <v>36068764026 02</v>
      </c>
      <c r="K115" s="5" t="s">
        <v>970</v>
      </c>
      <c r="L115" s="159" t="str">
        <f t="shared" si="7"/>
        <v>36068764026 02B</v>
      </c>
      <c r="M115" s="5" t="str">
        <f t="shared" si="8"/>
        <v>Slovenská plavecká federáciaaBplavecké športy - bežné transfery</v>
      </c>
      <c r="N115" s="3" t="str">
        <f t="shared" si="9"/>
        <v>36068764aB</v>
      </c>
    </row>
    <row r="116" spans="1:14" x14ac:dyDescent="0.2">
      <c r="A116" s="158" t="s">
        <v>511</v>
      </c>
      <c r="B116" s="196" t="str">
        <f>VLOOKUP(A116,Adr!A:B,2,FALSE)</f>
        <v>Slovenská plavecká federácia</v>
      </c>
      <c r="C116" s="188" t="s">
        <v>1648</v>
      </c>
      <c r="D116" s="281">
        <v>4480</v>
      </c>
      <c r="E116" s="222">
        <v>0</v>
      </c>
      <c r="F116" s="158" t="s">
        <v>246</v>
      </c>
      <c r="G116" s="161" t="s">
        <v>223</v>
      </c>
      <c r="H116" s="161" t="s">
        <v>917</v>
      </c>
      <c r="I116" s="184" t="str">
        <f t="shared" si="5"/>
        <v>36068764d</v>
      </c>
      <c r="J116" s="159" t="str">
        <f t="shared" si="6"/>
        <v>36068764026 03</v>
      </c>
      <c r="K116" s="5"/>
      <c r="L116" s="159" t="str">
        <f t="shared" si="7"/>
        <v>36068764026 03B</v>
      </c>
      <c r="M116" s="5" t="str">
        <f t="shared" si="8"/>
        <v>Slovenská plavecká federáciadBÁsványiová Veronika</v>
      </c>
      <c r="N116" s="3" t="str">
        <f t="shared" si="9"/>
        <v>36068764dB</v>
      </c>
    </row>
    <row r="117" spans="1:14" x14ac:dyDescent="0.2">
      <c r="A117" s="194" t="s">
        <v>511</v>
      </c>
      <c r="B117" s="196" t="str">
        <f>VLOOKUP(A117,Adr!A:B,2,FALSE)</f>
        <v>Slovenská plavecká federácia</v>
      </c>
      <c r="C117" s="177" t="s">
        <v>1360</v>
      </c>
      <c r="D117" s="279">
        <v>16000</v>
      </c>
      <c r="E117" s="165">
        <v>0</v>
      </c>
      <c r="F117" s="158" t="s">
        <v>246</v>
      </c>
      <c r="G117" s="161" t="s">
        <v>223</v>
      </c>
      <c r="H117" s="161" t="s">
        <v>917</v>
      </c>
      <c r="I117" s="184" t="str">
        <f t="shared" si="5"/>
        <v>36068764d</v>
      </c>
      <c r="J117" s="159" t="str">
        <f t="shared" si="6"/>
        <v>36068764026 03</v>
      </c>
      <c r="K117" s="5"/>
      <c r="L117" s="159" t="str">
        <f t="shared" si="7"/>
        <v>36068764026 03B</v>
      </c>
      <c r="M117" s="5" t="str">
        <f t="shared" si="8"/>
        <v>Slovenská plavecká federáciadBDuša Matej</v>
      </c>
      <c r="N117" s="3" t="str">
        <f t="shared" si="9"/>
        <v>36068764dB</v>
      </c>
    </row>
    <row r="118" spans="1:14" x14ac:dyDescent="0.2">
      <c r="A118" s="194" t="s">
        <v>511</v>
      </c>
      <c r="B118" s="196" t="str">
        <f>VLOOKUP(A118,Adr!A:B,2,FALSE)</f>
        <v>Slovenská plavecká federácia</v>
      </c>
      <c r="C118" s="177" t="s">
        <v>1361</v>
      </c>
      <c r="D118" s="279">
        <v>13000</v>
      </c>
      <c r="E118" s="222">
        <v>0</v>
      </c>
      <c r="F118" s="158" t="s">
        <v>246</v>
      </c>
      <c r="G118" s="161" t="s">
        <v>223</v>
      </c>
      <c r="H118" s="161" t="s">
        <v>917</v>
      </c>
      <c r="I118" s="184" t="str">
        <f t="shared" si="5"/>
        <v>36068764d</v>
      </c>
      <c r="J118" s="159" t="str">
        <f t="shared" si="6"/>
        <v>36068764026 03</v>
      </c>
      <c r="K118" s="5"/>
      <c r="L118" s="159" t="str">
        <f t="shared" si="7"/>
        <v>36068764026 03B</v>
      </c>
      <c r="M118" s="5" t="str">
        <f t="shared" si="8"/>
        <v>Slovenská plavecká federáciadBKošťál Samuel</v>
      </c>
      <c r="N118" s="3" t="str">
        <f t="shared" si="9"/>
        <v>36068764dB</v>
      </c>
    </row>
    <row r="119" spans="1:14" x14ac:dyDescent="0.2">
      <c r="A119" s="190" t="s">
        <v>511</v>
      </c>
      <c r="B119" s="196" t="str">
        <f>VLOOKUP(A119,Adr!A:B,2,FALSE)</f>
        <v>Slovenská plavecká federácia</v>
      </c>
      <c r="C119" s="161" t="s">
        <v>1649</v>
      </c>
      <c r="D119" s="280">
        <v>12000</v>
      </c>
      <c r="E119" s="165">
        <v>0</v>
      </c>
      <c r="F119" s="158" t="s">
        <v>246</v>
      </c>
      <c r="G119" s="161" t="s">
        <v>223</v>
      </c>
      <c r="H119" s="161" t="s">
        <v>917</v>
      </c>
      <c r="I119" s="184" t="str">
        <f t="shared" si="5"/>
        <v>36068764d</v>
      </c>
      <c r="J119" s="159" t="str">
        <f t="shared" si="6"/>
        <v>36068764026 03</v>
      </c>
      <c r="K119" s="5"/>
      <c r="L119" s="159" t="str">
        <f t="shared" si="7"/>
        <v>36068764026 03B</v>
      </c>
      <c r="M119" s="5" t="str">
        <f t="shared" si="8"/>
        <v>Slovenská plavecká federáciadBKrajčovičová Lea Anna</v>
      </c>
      <c r="N119" s="3" t="str">
        <f t="shared" si="9"/>
        <v>36068764dB</v>
      </c>
    </row>
    <row r="120" spans="1:14" x14ac:dyDescent="0.2">
      <c r="A120" s="190" t="s">
        <v>511</v>
      </c>
      <c r="B120" s="196" t="str">
        <f>VLOOKUP(A120,Adr!A:B,2,FALSE)</f>
        <v>Slovenská plavecká federácia</v>
      </c>
      <c r="C120" s="182" t="s">
        <v>1650</v>
      </c>
      <c r="D120" s="280">
        <v>4480</v>
      </c>
      <c r="E120" s="222">
        <v>0</v>
      </c>
      <c r="F120" s="158" t="s">
        <v>246</v>
      </c>
      <c r="G120" s="161" t="s">
        <v>223</v>
      </c>
      <c r="H120" s="161" t="s">
        <v>917</v>
      </c>
      <c r="I120" s="184" t="str">
        <f t="shared" si="5"/>
        <v>36068764d</v>
      </c>
      <c r="J120" s="159" t="str">
        <f t="shared" si="6"/>
        <v>36068764026 03</v>
      </c>
      <c r="K120" s="5"/>
      <c r="L120" s="159" t="str">
        <f t="shared" si="7"/>
        <v>36068764026 03B</v>
      </c>
      <c r="M120" s="5" t="str">
        <f t="shared" si="8"/>
        <v>Slovenská plavecká federáciadBLajčáková Johana</v>
      </c>
      <c r="N120" s="3" t="str">
        <f t="shared" si="9"/>
        <v>36068764dB</v>
      </c>
    </row>
    <row r="121" spans="1:14" x14ac:dyDescent="0.2">
      <c r="A121" s="190" t="s">
        <v>511</v>
      </c>
      <c r="B121" s="196" t="str">
        <f>VLOOKUP(A121,Adr!A:B,2,FALSE)</f>
        <v>Slovenská plavecká federácia</v>
      </c>
      <c r="C121" s="177" t="s">
        <v>1651</v>
      </c>
      <c r="D121" s="279">
        <v>4480</v>
      </c>
      <c r="E121" s="165">
        <v>0</v>
      </c>
      <c r="F121" s="158" t="s">
        <v>246</v>
      </c>
      <c r="G121" s="161" t="s">
        <v>223</v>
      </c>
      <c r="H121" s="161" t="s">
        <v>917</v>
      </c>
      <c r="I121" s="184" t="str">
        <f t="shared" si="5"/>
        <v>36068764d</v>
      </c>
      <c r="J121" s="159" t="str">
        <f t="shared" si="6"/>
        <v>36068764026 03</v>
      </c>
      <c r="K121" s="5"/>
      <c r="L121" s="159" t="str">
        <f t="shared" si="7"/>
        <v>36068764026 03B</v>
      </c>
      <c r="M121" s="5" t="str">
        <f t="shared" si="8"/>
        <v>Slovenská plavecká federáciadBMarkušová Tamara</v>
      </c>
      <c r="N121" s="3" t="str">
        <f t="shared" si="9"/>
        <v>36068764dB</v>
      </c>
    </row>
    <row r="122" spans="1:14" x14ac:dyDescent="0.2">
      <c r="A122" s="158" t="s">
        <v>511</v>
      </c>
      <c r="B122" s="196" t="str">
        <f>VLOOKUP(A122,Adr!A:B,2,FALSE)</f>
        <v>Slovenská plavecká federácia</v>
      </c>
      <c r="C122" s="188" t="s">
        <v>1362</v>
      </c>
      <c r="D122" s="281">
        <v>16000</v>
      </c>
      <c r="E122" s="222">
        <v>0</v>
      </c>
      <c r="F122" s="158" t="s">
        <v>246</v>
      </c>
      <c r="G122" s="161" t="s">
        <v>223</v>
      </c>
      <c r="H122" s="161" t="s">
        <v>917</v>
      </c>
      <c r="I122" s="184" t="str">
        <f t="shared" si="5"/>
        <v>36068764d</v>
      </c>
      <c r="J122" s="159" t="str">
        <f t="shared" si="6"/>
        <v>36068764026 03</v>
      </c>
      <c r="K122" s="5"/>
      <c r="L122" s="159" t="str">
        <f t="shared" si="7"/>
        <v>36068764026 03B</v>
      </c>
      <c r="M122" s="5" t="str">
        <f t="shared" si="8"/>
        <v>Slovenská plavecká federáciadBPodmaníková Andrea</v>
      </c>
      <c r="N122" s="3" t="str">
        <f t="shared" si="9"/>
        <v>36068764dB</v>
      </c>
    </row>
    <row r="123" spans="1:14" x14ac:dyDescent="0.2">
      <c r="A123" s="194" t="s">
        <v>511</v>
      </c>
      <c r="B123" s="196" t="str">
        <f>VLOOKUP(A123,Adr!A:B,2,FALSE)</f>
        <v>Slovenská plavecká federácia</v>
      </c>
      <c r="C123" s="182" t="s">
        <v>1363</v>
      </c>
      <c r="D123" s="280">
        <v>26000</v>
      </c>
      <c r="E123" s="165">
        <v>0</v>
      </c>
      <c r="F123" s="158" t="s">
        <v>246</v>
      </c>
      <c r="G123" s="161" t="s">
        <v>223</v>
      </c>
      <c r="H123" s="161" t="s">
        <v>917</v>
      </c>
      <c r="I123" s="184" t="str">
        <f t="shared" si="5"/>
        <v>36068764d</v>
      </c>
      <c r="J123" s="159" t="str">
        <f t="shared" si="6"/>
        <v>36068764026 03</v>
      </c>
      <c r="K123" s="5"/>
      <c r="L123" s="159" t="str">
        <f t="shared" si="7"/>
        <v>36068764026 03B</v>
      </c>
      <c r="M123" s="5" t="str">
        <f t="shared" si="8"/>
        <v>Slovenská plavecká federáciadBPotocká Tamara</v>
      </c>
      <c r="N123" s="3" t="str">
        <f t="shared" si="9"/>
        <v>36068764dB</v>
      </c>
    </row>
    <row r="124" spans="1:14" x14ac:dyDescent="0.2">
      <c r="A124" s="194" t="s">
        <v>511</v>
      </c>
      <c r="B124" s="196" t="str">
        <f>VLOOKUP(A124,Adr!A:B,2,FALSE)</f>
        <v>Slovenská plavecká federácia</v>
      </c>
      <c r="C124" s="188" t="s">
        <v>1364</v>
      </c>
      <c r="D124" s="279">
        <v>12000</v>
      </c>
      <c r="E124" s="222">
        <v>0</v>
      </c>
      <c r="F124" s="158" t="s">
        <v>246</v>
      </c>
      <c r="G124" s="161" t="s">
        <v>223</v>
      </c>
      <c r="H124" s="161" t="s">
        <v>917</v>
      </c>
      <c r="I124" s="184" t="str">
        <f t="shared" si="5"/>
        <v>36068764d</v>
      </c>
      <c r="J124" s="159" t="str">
        <f t="shared" si="6"/>
        <v>36068764026 03</v>
      </c>
      <c r="K124" s="5"/>
      <c r="L124" s="159" t="str">
        <f t="shared" si="7"/>
        <v>36068764026 03B</v>
      </c>
      <c r="M124" s="5" t="str">
        <f t="shared" si="8"/>
        <v>Slovenská plavecká federáciadBStrapeková Žofia</v>
      </c>
      <c r="N124" s="3" t="str">
        <f t="shared" si="9"/>
        <v>36068764dB</v>
      </c>
    </row>
    <row r="125" spans="1:14" x14ac:dyDescent="0.2">
      <c r="A125" s="194" t="s">
        <v>511</v>
      </c>
      <c r="B125" s="196" t="str">
        <f>VLOOKUP(A125,Adr!A:B,2,FALSE)</f>
        <v>Slovenská plavecká federácia</v>
      </c>
      <c r="C125" s="161" t="s">
        <v>1365</v>
      </c>
      <c r="D125" s="280">
        <v>8000</v>
      </c>
      <c r="E125" s="165">
        <v>0</v>
      </c>
      <c r="F125" s="158" t="s">
        <v>246</v>
      </c>
      <c r="G125" s="161" t="s">
        <v>223</v>
      </c>
      <c r="H125" s="161" t="s">
        <v>917</v>
      </c>
      <c r="I125" s="184" t="str">
        <f t="shared" si="5"/>
        <v>36068764d</v>
      </c>
      <c r="J125" s="159" t="str">
        <f t="shared" si="6"/>
        <v>36068764026 03</v>
      </c>
      <c r="K125" s="5"/>
      <c r="L125" s="159" t="str">
        <f t="shared" si="7"/>
        <v>36068764026 03B</v>
      </c>
      <c r="M125" s="5" t="str">
        <f t="shared" si="8"/>
        <v>Slovenská plavecká federáciadBštafeta - plávanie</v>
      </c>
      <c r="N125" s="3" t="str">
        <f t="shared" si="9"/>
        <v>36068764dB</v>
      </c>
    </row>
    <row r="126" spans="1:14" x14ac:dyDescent="0.2">
      <c r="A126" s="174" t="s">
        <v>511</v>
      </c>
      <c r="B126" s="196" t="str">
        <f>VLOOKUP(A126,Adr!A:B,2,FALSE)</f>
        <v>Slovenská plavecká federácia</v>
      </c>
      <c r="C126" s="177" t="s">
        <v>1652</v>
      </c>
      <c r="D126" s="279">
        <v>4480</v>
      </c>
      <c r="E126" s="222">
        <v>0</v>
      </c>
      <c r="F126" s="158" t="s">
        <v>246</v>
      </c>
      <c r="G126" s="161" t="s">
        <v>223</v>
      </c>
      <c r="H126" s="161" t="s">
        <v>917</v>
      </c>
      <c r="I126" s="184" t="str">
        <f t="shared" si="5"/>
        <v>36068764d</v>
      </c>
      <c r="J126" s="159" t="str">
        <f t="shared" si="6"/>
        <v>36068764026 03</v>
      </c>
      <c r="K126" s="5"/>
      <c r="L126" s="159" t="str">
        <f t="shared" si="7"/>
        <v>36068764026 03B</v>
      </c>
      <c r="M126" s="5" t="str">
        <f t="shared" si="8"/>
        <v>Slovenská plavecká federáciadBVilímová Isabella</v>
      </c>
      <c r="N126" s="3" t="str">
        <f t="shared" si="9"/>
        <v>36068764dB</v>
      </c>
    </row>
    <row r="127" spans="1:14" x14ac:dyDescent="0.2">
      <c r="A127" s="158" t="s">
        <v>511</v>
      </c>
      <c r="B127" s="196" t="str">
        <f>VLOOKUP(A127,Adr!A:B,2,FALSE)</f>
        <v>Slovenská plavecká federácia</v>
      </c>
      <c r="C127" s="188" t="s">
        <v>1653</v>
      </c>
      <c r="D127" s="281">
        <v>4480</v>
      </c>
      <c r="E127" s="165">
        <v>0</v>
      </c>
      <c r="F127" s="158" t="s">
        <v>246</v>
      </c>
      <c r="G127" s="161" t="s">
        <v>223</v>
      </c>
      <c r="H127" s="161" t="s">
        <v>917</v>
      </c>
      <c r="I127" s="184" t="str">
        <f t="shared" si="5"/>
        <v>36068764d</v>
      </c>
      <c r="J127" s="159" t="str">
        <f t="shared" si="6"/>
        <v>36068764026 03</v>
      </c>
      <c r="K127" s="5"/>
      <c r="L127" s="159" t="str">
        <f t="shared" si="7"/>
        <v>36068764026 03B</v>
      </c>
      <c r="M127" s="5" t="str">
        <f t="shared" si="8"/>
        <v>Slovenská plavecká federáciadBVilímová Mia</v>
      </c>
      <c r="N127" s="3" t="str">
        <f t="shared" si="9"/>
        <v>36068764dB</v>
      </c>
    </row>
    <row r="128" spans="1:14" x14ac:dyDescent="0.2">
      <c r="A128" s="158" t="s">
        <v>511</v>
      </c>
      <c r="B128" s="196" t="str">
        <f>VLOOKUP(A128,Adr!A:B,2,FALSE)</f>
        <v>Slovenská plavecká federácia</v>
      </c>
      <c r="C128" s="189" t="s">
        <v>1654</v>
      </c>
      <c r="D128" s="282">
        <v>8000</v>
      </c>
      <c r="E128" s="222">
        <v>0</v>
      </c>
      <c r="F128" s="158" t="s">
        <v>246</v>
      </c>
      <c r="G128" s="161" t="s">
        <v>223</v>
      </c>
      <c r="H128" s="161" t="s">
        <v>917</v>
      </c>
      <c r="I128" s="184" t="str">
        <f t="shared" si="5"/>
        <v>36068764d</v>
      </c>
      <c r="J128" s="159" t="str">
        <f t="shared" si="6"/>
        <v>36068764026 03</v>
      </c>
      <c r="K128" s="5"/>
      <c r="L128" s="159" t="str">
        <f t="shared" si="7"/>
        <v>36068764026 03B</v>
      </c>
      <c r="M128" s="5" t="str">
        <f t="shared" si="8"/>
        <v>Slovenská plavecká federáciadBVojtko Milan</v>
      </c>
      <c r="N128" s="3" t="str">
        <f t="shared" si="9"/>
        <v>36068764dB</v>
      </c>
    </row>
    <row r="129" spans="1:14" x14ac:dyDescent="0.2">
      <c r="A129" s="158" t="s">
        <v>518</v>
      </c>
      <c r="B129" s="196" t="str">
        <f>VLOOKUP(A129,Adr!A:B,2,FALSE)</f>
        <v>Slovenská rugbyová únia</v>
      </c>
      <c r="C129" s="188" t="s">
        <v>971</v>
      </c>
      <c r="D129" s="281">
        <v>36051</v>
      </c>
      <c r="E129" s="165">
        <v>0</v>
      </c>
      <c r="F129" s="158" t="s">
        <v>240</v>
      </c>
      <c r="G129" s="161" t="s">
        <v>221</v>
      </c>
      <c r="H129" s="161" t="s">
        <v>917</v>
      </c>
      <c r="I129" s="184" t="str">
        <f t="shared" si="5"/>
        <v>30851459a</v>
      </c>
      <c r="J129" s="159" t="str">
        <f t="shared" si="6"/>
        <v>30851459026 02</v>
      </c>
      <c r="K129" s="5" t="s">
        <v>972</v>
      </c>
      <c r="L129" s="159" t="str">
        <f t="shared" si="7"/>
        <v>30851459026 02B</v>
      </c>
      <c r="M129" s="5" t="str">
        <f t="shared" si="8"/>
        <v>Slovenská rugbyová úniaaBrugby - bežné transfery</v>
      </c>
      <c r="N129" s="3" t="str">
        <f t="shared" si="9"/>
        <v>30851459aB</v>
      </c>
    </row>
    <row r="130" spans="1:14" x14ac:dyDescent="0.2">
      <c r="A130" s="194" t="s">
        <v>524</v>
      </c>
      <c r="B130" s="196" t="str">
        <f>VLOOKUP(A130,Adr!A:B,2,FALSE)</f>
        <v>Slovenská skialpinistická asociácia</v>
      </c>
      <c r="C130" s="188" t="s">
        <v>973</v>
      </c>
      <c r="D130" s="280">
        <v>32930</v>
      </c>
      <c r="E130" s="222">
        <v>0</v>
      </c>
      <c r="F130" s="158" t="s">
        <v>240</v>
      </c>
      <c r="G130" s="161" t="s">
        <v>221</v>
      </c>
      <c r="H130" s="161" t="s">
        <v>917</v>
      </c>
      <c r="I130" s="184" t="str">
        <f t="shared" ref="I130:I193" si="10">A130&amp;F130</f>
        <v>37998919a</v>
      </c>
      <c r="J130" s="159" t="str">
        <f t="shared" ref="J130:J193" si="11">A130&amp;G130</f>
        <v>37998919026 02</v>
      </c>
      <c r="K130" s="5" t="s">
        <v>974</v>
      </c>
      <c r="L130" s="159" t="str">
        <f t="shared" ref="L130:L193" si="12">A130&amp;G130&amp;H130</f>
        <v>37998919026 02B</v>
      </c>
      <c r="M130" s="5" t="str">
        <f t="shared" ref="M130:M193" si="13">B130&amp;F130&amp;H130&amp;C130</f>
        <v>Slovenská skialpinistická asociáciaaBskialpinizmus - bežné transfery</v>
      </c>
      <c r="N130" s="3" t="str">
        <f t="shared" ref="N130:N193" si="14">+I130&amp;H130</f>
        <v>37998919aB</v>
      </c>
    </row>
    <row r="131" spans="1:14" x14ac:dyDescent="0.2">
      <c r="A131" s="194" t="s">
        <v>524</v>
      </c>
      <c r="B131" s="196" t="str">
        <f>VLOOKUP(A131,Adr!A:B,2,FALSE)</f>
        <v>Slovenská skialpinistická asociácia</v>
      </c>
      <c r="C131" s="177" t="s">
        <v>1655</v>
      </c>
      <c r="D131" s="279">
        <v>8000</v>
      </c>
      <c r="E131" s="165">
        <v>0</v>
      </c>
      <c r="F131" s="158" t="s">
        <v>246</v>
      </c>
      <c r="G131" s="161" t="s">
        <v>223</v>
      </c>
      <c r="H131" s="161" t="s">
        <v>917</v>
      </c>
      <c r="I131" s="184" t="str">
        <f t="shared" si="10"/>
        <v>37998919d</v>
      </c>
      <c r="J131" s="159" t="str">
        <f t="shared" si="11"/>
        <v>37998919026 03</v>
      </c>
      <c r="K131" s="5"/>
      <c r="L131" s="159" t="str">
        <f t="shared" si="12"/>
        <v>37998919026 03B</v>
      </c>
      <c r="M131" s="5" t="str">
        <f t="shared" si="13"/>
        <v>Slovenská skialpinistická asociáciadBCully Rebeka</v>
      </c>
      <c r="N131" s="3" t="str">
        <f t="shared" si="14"/>
        <v>37998919dB</v>
      </c>
    </row>
    <row r="132" spans="1:14" x14ac:dyDescent="0.2">
      <c r="A132" s="194" t="s">
        <v>524</v>
      </c>
      <c r="B132" s="196" t="str">
        <f>VLOOKUP(A132,Adr!A:B,2,FALSE)</f>
        <v>Slovenská skialpinistická asociácia</v>
      </c>
      <c r="C132" s="177" t="s">
        <v>1656</v>
      </c>
      <c r="D132" s="279">
        <v>26000</v>
      </c>
      <c r="E132" s="222">
        <v>0</v>
      </c>
      <c r="F132" s="158" t="s">
        <v>246</v>
      </c>
      <c r="G132" s="161" t="s">
        <v>223</v>
      </c>
      <c r="H132" s="161" t="s">
        <v>917</v>
      </c>
      <c r="I132" s="184" t="str">
        <f t="shared" si="10"/>
        <v>37998919d</v>
      </c>
      <c r="J132" s="159" t="str">
        <f t="shared" si="11"/>
        <v>37998919026 03</v>
      </c>
      <c r="K132" s="5"/>
      <c r="L132" s="159" t="str">
        <f t="shared" si="12"/>
        <v>37998919026 03B</v>
      </c>
      <c r="M132" s="5" t="str">
        <f t="shared" si="13"/>
        <v>Slovenská skialpinistická asociáciadBdvojica - mix - skialpinizmus</v>
      </c>
      <c r="N132" s="3" t="str">
        <f t="shared" si="14"/>
        <v>37998919dB</v>
      </c>
    </row>
    <row r="133" spans="1:14" x14ac:dyDescent="0.2">
      <c r="A133" s="194" t="s">
        <v>524</v>
      </c>
      <c r="B133" s="196" t="str">
        <f>VLOOKUP(A133,Adr!A:B,2,FALSE)</f>
        <v>Slovenská skialpinistická asociácia</v>
      </c>
      <c r="C133" s="177" t="s">
        <v>1366</v>
      </c>
      <c r="D133" s="279">
        <v>42000</v>
      </c>
      <c r="E133" s="165">
        <v>0</v>
      </c>
      <c r="F133" s="158" t="s">
        <v>246</v>
      </c>
      <c r="G133" s="161" t="s">
        <v>223</v>
      </c>
      <c r="H133" s="161" t="s">
        <v>917</v>
      </c>
      <c r="I133" s="184" t="str">
        <f t="shared" si="10"/>
        <v>37998919d</v>
      </c>
      <c r="J133" s="159" t="str">
        <f t="shared" si="11"/>
        <v>37998919026 03</v>
      </c>
      <c r="K133" s="5"/>
      <c r="L133" s="159" t="str">
        <f t="shared" si="12"/>
        <v>37998919026 03B</v>
      </c>
      <c r="M133" s="5" t="str">
        <f t="shared" si="13"/>
        <v>Slovenská skialpinistická asociáciadBJagerčíková Marianna</v>
      </c>
      <c r="N133" s="3" t="str">
        <f t="shared" si="14"/>
        <v>37998919dB</v>
      </c>
    </row>
    <row r="134" spans="1:14" x14ac:dyDescent="0.2">
      <c r="A134" s="194" t="s">
        <v>524</v>
      </c>
      <c r="B134" s="196" t="str">
        <f>VLOOKUP(A134,Adr!A:B,2,FALSE)</f>
        <v>Slovenská skialpinistická asociácia</v>
      </c>
      <c r="C134" s="177" t="s">
        <v>1657</v>
      </c>
      <c r="D134" s="279">
        <v>16000</v>
      </c>
      <c r="E134" s="222">
        <v>0</v>
      </c>
      <c r="F134" s="158" t="s">
        <v>246</v>
      </c>
      <c r="G134" s="161" t="s">
        <v>223</v>
      </c>
      <c r="H134" s="161" t="s">
        <v>917</v>
      </c>
      <c r="I134" s="184" t="str">
        <f t="shared" si="10"/>
        <v>37998919d</v>
      </c>
      <c r="J134" s="159" t="str">
        <f t="shared" si="11"/>
        <v>37998919026 03</v>
      </c>
      <c r="K134" s="5"/>
      <c r="L134" s="159" t="str">
        <f t="shared" si="12"/>
        <v>37998919026 03B</v>
      </c>
      <c r="M134" s="5" t="str">
        <f t="shared" si="13"/>
        <v>Slovenská skialpinistická asociáciadBKulanga Alex</v>
      </c>
      <c r="N134" s="3" t="str">
        <f t="shared" si="14"/>
        <v>37998919dB</v>
      </c>
    </row>
    <row r="135" spans="1:14" x14ac:dyDescent="0.2">
      <c r="A135" s="194" t="s">
        <v>524</v>
      </c>
      <c r="B135" s="196" t="str">
        <f>VLOOKUP(A135,Adr!A:B,2,FALSE)</f>
        <v>Slovenská skialpinistická asociácia</v>
      </c>
      <c r="C135" s="177" t="s">
        <v>1367</v>
      </c>
      <c r="D135" s="279">
        <v>8000</v>
      </c>
      <c r="E135" s="165">
        <v>0</v>
      </c>
      <c r="F135" s="158" t="s">
        <v>246</v>
      </c>
      <c r="G135" s="161" t="s">
        <v>223</v>
      </c>
      <c r="H135" s="161" t="s">
        <v>917</v>
      </c>
      <c r="I135" s="184" t="str">
        <f t="shared" si="10"/>
        <v>37998919d</v>
      </c>
      <c r="J135" s="159" t="str">
        <f t="shared" si="11"/>
        <v>37998919026 03</v>
      </c>
      <c r="K135" s="5"/>
      <c r="L135" s="159" t="str">
        <f t="shared" si="12"/>
        <v>37998919026 03B</v>
      </c>
      <c r="M135" s="5" t="str">
        <f t="shared" si="13"/>
        <v>Slovenská skialpinistická asociáciadBŠiarnik Jakub</v>
      </c>
      <c r="N135" s="3" t="str">
        <f t="shared" si="14"/>
        <v>37998919dB</v>
      </c>
    </row>
    <row r="136" spans="1:14" x14ac:dyDescent="0.2">
      <c r="A136" s="174" t="s">
        <v>533</v>
      </c>
      <c r="B136" s="196" t="str">
        <f>VLOOKUP(A136,Adr!A:B,2,FALSE)</f>
        <v>Slovenská softballová asociácia</v>
      </c>
      <c r="C136" s="177" t="s">
        <v>975</v>
      </c>
      <c r="D136" s="279">
        <v>53115</v>
      </c>
      <c r="E136" s="165">
        <v>0</v>
      </c>
      <c r="F136" s="158" t="s">
        <v>240</v>
      </c>
      <c r="G136" s="161" t="s">
        <v>221</v>
      </c>
      <c r="H136" s="161" t="s">
        <v>917</v>
      </c>
      <c r="I136" s="184" t="str">
        <f t="shared" si="10"/>
        <v>17316723a</v>
      </c>
      <c r="J136" s="159" t="str">
        <f t="shared" si="11"/>
        <v>17316723026 02</v>
      </c>
      <c r="K136" s="5" t="s">
        <v>976</v>
      </c>
      <c r="L136" s="159" t="str">
        <f t="shared" si="12"/>
        <v>17316723026 02B</v>
      </c>
      <c r="M136" s="5" t="str">
        <f t="shared" si="13"/>
        <v>Slovenská softballová asociáciaaBsoftbal - bežné transfery</v>
      </c>
      <c r="N136" s="3" t="str">
        <f t="shared" si="14"/>
        <v>17316723aB</v>
      </c>
    </row>
    <row r="137" spans="1:14" x14ac:dyDescent="0.2">
      <c r="A137" s="194" t="s">
        <v>538</v>
      </c>
      <c r="B137" s="196" t="str">
        <f>VLOOKUP(A137,Adr!A:B,2,FALSE)</f>
        <v>Slovenská squashová asociácia</v>
      </c>
      <c r="C137" s="177" t="s">
        <v>977</v>
      </c>
      <c r="D137" s="279">
        <v>32930</v>
      </c>
      <c r="E137" s="222">
        <v>0</v>
      </c>
      <c r="F137" s="158" t="s">
        <v>240</v>
      </c>
      <c r="G137" s="161" t="s">
        <v>221</v>
      </c>
      <c r="H137" s="161" t="s">
        <v>917</v>
      </c>
      <c r="I137" s="184" t="str">
        <f t="shared" si="10"/>
        <v>30807018a</v>
      </c>
      <c r="J137" s="159" t="str">
        <f t="shared" si="11"/>
        <v>30807018026 02</v>
      </c>
      <c r="K137" s="5" t="s">
        <v>978</v>
      </c>
      <c r="L137" s="159" t="str">
        <f t="shared" si="12"/>
        <v>30807018026 02B</v>
      </c>
      <c r="M137" s="5" t="str">
        <f t="shared" si="13"/>
        <v>Slovenská squashová asociáciaaBsquash - bežné transfery</v>
      </c>
      <c r="N137" s="3" t="str">
        <f t="shared" si="14"/>
        <v>30807018aB</v>
      </c>
    </row>
    <row r="138" spans="1:14" x14ac:dyDescent="0.2">
      <c r="A138" s="190" t="s">
        <v>545</v>
      </c>
      <c r="B138" s="196" t="str">
        <f>VLOOKUP(A138,Adr!A:B,2,FALSE)</f>
        <v>Slovenská triatlonová únia</v>
      </c>
      <c r="C138" s="177" t="s">
        <v>979</v>
      </c>
      <c r="D138" s="279">
        <v>260344</v>
      </c>
      <c r="E138" s="165">
        <v>0</v>
      </c>
      <c r="F138" s="158" t="s">
        <v>240</v>
      </c>
      <c r="G138" s="161" t="s">
        <v>221</v>
      </c>
      <c r="H138" s="161" t="s">
        <v>917</v>
      </c>
      <c r="I138" s="184" t="str">
        <f t="shared" si="10"/>
        <v>31745466a</v>
      </c>
      <c r="J138" s="159" t="str">
        <f t="shared" si="11"/>
        <v>31745466026 02</v>
      </c>
      <c r="K138" s="5" t="s">
        <v>980</v>
      </c>
      <c r="L138" s="159" t="str">
        <f t="shared" si="12"/>
        <v>31745466026 02B</v>
      </c>
      <c r="M138" s="5" t="str">
        <f t="shared" si="13"/>
        <v>Slovenská triatlonová úniaaBtriatlon - bežné transfery</v>
      </c>
      <c r="N138" s="3" t="str">
        <f t="shared" si="14"/>
        <v>31745466aB</v>
      </c>
    </row>
    <row r="139" spans="1:14" x14ac:dyDescent="0.2">
      <c r="A139" s="190" t="s">
        <v>545</v>
      </c>
      <c r="B139" s="196" t="str">
        <f>VLOOKUP(A139,Adr!A:B,2,FALSE)</f>
        <v>Slovenská triatlonová únia</v>
      </c>
      <c r="C139" s="161" t="s">
        <v>1310</v>
      </c>
      <c r="D139" s="280">
        <v>6759</v>
      </c>
      <c r="E139" s="222">
        <v>0</v>
      </c>
      <c r="F139" s="158" t="s">
        <v>244</v>
      </c>
      <c r="G139" s="161" t="s">
        <v>223</v>
      </c>
      <c r="H139" s="161" t="s">
        <v>917</v>
      </c>
      <c r="I139" s="184" t="str">
        <f t="shared" si="10"/>
        <v>31745466c</v>
      </c>
      <c r="J139" s="159" t="str">
        <f t="shared" si="11"/>
        <v>31745466026 03</v>
      </c>
      <c r="K139" s="5"/>
      <c r="L139" s="159" t="str">
        <f t="shared" si="12"/>
        <v>31745466026 03B</v>
      </c>
      <c r="M139" s="5" t="str">
        <f t="shared" si="13"/>
        <v>Slovenská triatlonová úniacBzabezpečenie a rozvoj športu triatlon zdravotne postihnutých športovcov</v>
      </c>
      <c r="N139" s="3" t="str">
        <f t="shared" si="14"/>
        <v>31745466cB</v>
      </c>
    </row>
    <row r="140" spans="1:14" x14ac:dyDescent="0.2">
      <c r="A140" s="194" t="s">
        <v>545</v>
      </c>
      <c r="B140" s="196" t="str">
        <f>VLOOKUP(A140,Adr!A:B,2,FALSE)</f>
        <v>Slovenská triatlonová únia</v>
      </c>
      <c r="C140" s="161" t="s">
        <v>1658</v>
      </c>
      <c r="D140" s="280">
        <v>18000</v>
      </c>
      <c r="E140" s="222">
        <v>0</v>
      </c>
      <c r="F140" s="158" t="s">
        <v>246</v>
      </c>
      <c r="G140" s="161" t="s">
        <v>223</v>
      </c>
      <c r="H140" s="161" t="s">
        <v>917</v>
      </c>
      <c r="I140" s="184" t="str">
        <f t="shared" si="10"/>
        <v>31745466d</v>
      </c>
      <c r="J140" s="159" t="str">
        <f t="shared" si="11"/>
        <v>31745466026 03</v>
      </c>
      <c r="K140" s="5"/>
      <c r="L140" s="159" t="str">
        <f t="shared" si="12"/>
        <v>31745466026 03B</v>
      </c>
      <c r="M140" s="5" t="str">
        <f t="shared" si="13"/>
        <v>Slovenská triatlonová úniadBDunajská Diana</v>
      </c>
      <c r="N140" s="3" t="str">
        <f t="shared" si="14"/>
        <v>31745466dB</v>
      </c>
    </row>
    <row r="141" spans="1:14" x14ac:dyDescent="0.2">
      <c r="A141" s="194" t="s">
        <v>545</v>
      </c>
      <c r="B141" s="196" t="str">
        <f>VLOOKUP(A141,Adr!A:B,2,FALSE)</f>
        <v>Slovenská triatlonová únia</v>
      </c>
      <c r="C141" s="177" t="s">
        <v>1368</v>
      </c>
      <c r="D141" s="279">
        <v>8000</v>
      </c>
      <c r="E141" s="165">
        <v>0</v>
      </c>
      <c r="F141" s="158" t="s">
        <v>246</v>
      </c>
      <c r="G141" s="161" t="s">
        <v>223</v>
      </c>
      <c r="H141" s="161" t="s">
        <v>917</v>
      </c>
      <c r="I141" s="184" t="str">
        <f t="shared" si="10"/>
        <v>31745466d</v>
      </c>
      <c r="J141" s="159" t="str">
        <f t="shared" si="11"/>
        <v>31745466026 03</v>
      </c>
      <c r="K141" s="5"/>
      <c r="L141" s="159" t="str">
        <f t="shared" si="12"/>
        <v>31745466026 03B</v>
      </c>
      <c r="M141" s="5" t="str">
        <f t="shared" si="13"/>
        <v>Slovenská triatlonová úniadBIvančík Dominik</v>
      </c>
      <c r="N141" s="3" t="str">
        <f t="shared" si="14"/>
        <v>31745466dB</v>
      </c>
    </row>
    <row r="142" spans="1:14" x14ac:dyDescent="0.2">
      <c r="A142" s="158" t="s">
        <v>545</v>
      </c>
      <c r="B142" s="196" t="str">
        <f>VLOOKUP(A142,Adr!A:B,2,FALSE)</f>
        <v>Slovenská triatlonová únia</v>
      </c>
      <c r="C142" s="188" t="s">
        <v>1369</v>
      </c>
      <c r="D142" s="281">
        <v>42000</v>
      </c>
      <c r="E142" s="222">
        <v>0</v>
      </c>
      <c r="F142" s="158" t="s">
        <v>246</v>
      </c>
      <c r="G142" s="161" t="s">
        <v>223</v>
      </c>
      <c r="H142" s="161" t="s">
        <v>917</v>
      </c>
      <c r="I142" s="184" t="str">
        <f t="shared" si="10"/>
        <v>31745466d</v>
      </c>
      <c r="J142" s="159" t="str">
        <f t="shared" si="11"/>
        <v>31745466026 03</v>
      </c>
      <c r="K142" s="5"/>
      <c r="L142" s="159" t="str">
        <f t="shared" si="12"/>
        <v>31745466026 03B</v>
      </c>
      <c r="M142" s="5" t="str">
        <f t="shared" si="13"/>
        <v>Slovenská triatlonová úniadBMichaličková Zuzana</v>
      </c>
      <c r="N142" s="3" t="str">
        <f t="shared" si="14"/>
        <v>31745466dB</v>
      </c>
    </row>
    <row r="143" spans="1:14" x14ac:dyDescent="0.2">
      <c r="A143" s="158" t="s">
        <v>551</v>
      </c>
      <c r="B143" s="196" t="str">
        <f>VLOOKUP(A143,Adr!A:B,2,FALSE)</f>
        <v>Slovenská volejbalová federácia</v>
      </c>
      <c r="C143" s="188" t="s">
        <v>981</v>
      </c>
      <c r="D143" s="281">
        <v>1910942</v>
      </c>
      <c r="E143" s="222">
        <v>0</v>
      </c>
      <c r="F143" s="158" t="s">
        <v>240</v>
      </c>
      <c r="G143" s="161" t="s">
        <v>221</v>
      </c>
      <c r="H143" s="161" t="s">
        <v>917</v>
      </c>
      <c r="I143" s="184" t="str">
        <f t="shared" si="10"/>
        <v>00688819a</v>
      </c>
      <c r="J143" s="159" t="str">
        <f t="shared" si="11"/>
        <v>00688819026 02</v>
      </c>
      <c r="K143" s="5" t="s">
        <v>982</v>
      </c>
      <c r="L143" s="159" t="str">
        <f t="shared" si="12"/>
        <v>00688819026 02B</v>
      </c>
      <c r="M143" s="5" t="str">
        <f t="shared" si="13"/>
        <v>Slovenská volejbalová federáciaaBvolejbal - bežné transfery</v>
      </c>
      <c r="N143" s="3" t="str">
        <f t="shared" si="14"/>
        <v>00688819aB</v>
      </c>
    </row>
    <row r="144" spans="1:14" x14ac:dyDescent="0.2">
      <c r="A144" s="190" t="s">
        <v>559</v>
      </c>
      <c r="B144" s="196" t="str">
        <f>VLOOKUP(A144,Adr!A:B,2,FALSE)</f>
        <v>Slovenský atletický zväz</v>
      </c>
      <c r="C144" s="177" t="s">
        <v>983</v>
      </c>
      <c r="D144" s="279">
        <v>3898001</v>
      </c>
      <c r="E144" s="165">
        <v>0</v>
      </c>
      <c r="F144" s="158" t="s">
        <v>240</v>
      </c>
      <c r="G144" s="161" t="s">
        <v>221</v>
      </c>
      <c r="H144" s="161" t="s">
        <v>917</v>
      </c>
      <c r="I144" s="184" t="str">
        <f t="shared" si="10"/>
        <v>36063835a</v>
      </c>
      <c r="J144" s="159" t="str">
        <f t="shared" si="11"/>
        <v>36063835026 02</v>
      </c>
      <c r="K144" s="5" t="s">
        <v>984</v>
      </c>
      <c r="L144" s="159" t="str">
        <f t="shared" si="12"/>
        <v>36063835026 02B</v>
      </c>
      <c r="M144" s="5" t="str">
        <f t="shared" si="13"/>
        <v>Slovenský atletický zväzaBatletika - bežné transfery</v>
      </c>
      <c r="N144" s="3" t="str">
        <f t="shared" si="14"/>
        <v>36063835aB</v>
      </c>
    </row>
    <row r="145" spans="1:14" x14ac:dyDescent="0.2">
      <c r="A145" s="174" t="s">
        <v>559</v>
      </c>
      <c r="B145" s="196" t="str">
        <f>VLOOKUP(A145,Adr!A:B,2,FALSE)</f>
        <v>Slovenský atletický zväz</v>
      </c>
      <c r="C145" s="188" t="s">
        <v>1614</v>
      </c>
      <c r="D145" s="279">
        <v>100000</v>
      </c>
      <c r="E145" s="222">
        <v>0</v>
      </c>
      <c r="F145" s="158" t="s">
        <v>240</v>
      </c>
      <c r="G145" s="161" t="s">
        <v>221</v>
      </c>
      <c r="H145" s="161" t="s">
        <v>940</v>
      </c>
      <c r="I145" s="184" t="str">
        <f t="shared" si="10"/>
        <v>36063835a</v>
      </c>
      <c r="J145" s="159" t="str">
        <f t="shared" si="11"/>
        <v>36063835026 02</v>
      </c>
      <c r="K145" s="5" t="s">
        <v>984</v>
      </c>
      <c r="L145" s="159" t="str">
        <f t="shared" si="12"/>
        <v>36063835026 02K</v>
      </c>
      <c r="M145" s="5" t="str">
        <f t="shared" si="13"/>
        <v>Slovenský atletický zväzaKatletika - kapitálové transfery</v>
      </c>
      <c r="N145" s="3" t="str">
        <f t="shared" si="14"/>
        <v>36063835aK</v>
      </c>
    </row>
    <row r="146" spans="1:14" x14ac:dyDescent="0.2">
      <c r="A146" s="194" t="s">
        <v>559</v>
      </c>
      <c r="B146" s="196" t="str">
        <f>VLOOKUP(A146,Adr!A:B,2,FALSE)</f>
        <v>Slovenský atletický zväz</v>
      </c>
      <c r="C146" s="177" t="s">
        <v>1659</v>
      </c>
      <c r="D146" s="279">
        <v>8000</v>
      </c>
      <c r="E146" s="165">
        <v>0</v>
      </c>
      <c r="F146" s="158" t="s">
        <v>246</v>
      </c>
      <c r="G146" s="161" t="s">
        <v>223</v>
      </c>
      <c r="H146" s="161" t="s">
        <v>917</v>
      </c>
      <c r="I146" s="184" t="str">
        <f t="shared" si="10"/>
        <v>36063835d</v>
      </c>
      <c r="J146" s="159" t="str">
        <f t="shared" si="11"/>
        <v>36063835026 03</v>
      </c>
      <c r="K146" s="5"/>
      <c r="L146" s="159" t="str">
        <f t="shared" si="12"/>
        <v>36063835026 03B</v>
      </c>
      <c r="M146" s="5" t="str">
        <f t="shared" si="13"/>
        <v>Slovenský atletický zväzdBČorejová Tereza</v>
      </c>
      <c r="N146" s="3" t="str">
        <f t="shared" si="14"/>
        <v>36063835dB</v>
      </c>
    </row>
    <row r="147" spans="1:14" x14ac:dyDescent="0.2">
      <c r="A147" s="158" t="s">
        <v>559</v>
      </c>
      <c r="B147" s="196" t="str">
        <f>VLOOKUP(A147,Adr!A:B,2,FALSE)</f>
        <v>Slovenský atletický zväz</v>
      </c>
      <c r="C147" s="188" t="s">
        <v>1370</v>
      </c>
      <c r="D147" s="178">
        <v>16000</v>
      </c>
      <c r="E147" s="222">
        <v>0</v>
      </c>
      <c r="F147" s="158" t="s">
        <v>246</v>
      </c>
      <c r="G147" s="161" t="s">
        <v>223</v>
      </c>
      <c r="H147" s="161" t="s">
        <v>917</v>
      </c>
      <c r="I147" s="184" t="str">
        <f t="shared" si="10"/>
        <v>36063835d</v>
      </c>
      <c r="J147" s="159" t="str">
        <f t="shared" si="11"/>
        <v>36063835026 03</v>
      </c>
      <c r="K147" s="5"/>
      <c r="L147" s="159" t="str">
        <f t="shared" si="12"/>
        <v>36063835026 03B</v>
      </c>
      <c r="M147" s="5" t="str">
        <f t="shared" si="13"/>
        <v>Slovenský atletický zväzdBForster Viktória</v>
      </c>
      <c r="N147" s="3" t="str">
        <f t="shared" si="14"/>
        <v>36063835dB</v>
      </c>
    </row>
    <row r="148" spans="1:14" x14ac:dyDescent="0.2">
      <c r="A148" s="194" t="s">
        <v>559</v>
      </c>
      <c r="B148" s="196" t="str">
        <f>VLOOKUP(A148,Adr!A:B,2,FALSE)</f>
        <v>Slovenský atletický zväz</v>
      </c>
      <c r="C148" s="177" t="s">
        <v>1373</v>
      </c>
      <c r="D148" s="279">
        <v>8000</v>
      </c>
      <c r="E148" s="165">
        <v>0</v>
      </c>
      <c r="F148" s="158" t="s">
        <v>246</v>
      </c>
      <c r="G148" s="161" t="s">
        <v>223</v>
      </c>
      <c r="H148" s="161" t="s">
        <v>917</v>
      </c>
      <c r="I148" s="184" t="str">
        <f t="shared" si="10"/>
        <v>36063835d</v>
      </c>
      <c r="J148" s="159" t="str">
        <f t="shared" si="11"/>
        <v>36063835026 03</v>
      </c>
      <c r="K148" s="5"/>
      <c r="L148" s="159" t="str">
        <f t="shared" si="12"/>
        <v>36063835026 03B</v>
      </c>
      <c r="M148" s="5" t="str">
        <f t="shared" si="13"/>
        <v>Slovenský atletický zväzdBFrličková Laura</v>
      </c>
      <c r="N148" s="3" t="str">
        <f t="shared" si="14"/>
        <v>36063835dB</v>
      </c>
    </row>
    <row r="149" spans="1:14" x14ac:dyDescent="0.2">
      <c r="A149" s="158" t="s">
        <v>559</v>
      </c>
      <c r="B149" s="196" t="str">
        <f>VLOOKUP(A149,Adr!A:B,2,FALSE)</f>
        <v>Slovenský atletický zväz</v>
      </c>
      <c r="C149" s="188" t="s">
        <v>1371</v>
      </c>
      <c r="D149" s="281">
        <v>42000</v>
      </c>
      <c r="E149" s="222">
        <v>0</v>
      </c>
      <c r="F149" s="158" t="s">
        <v>246</v>
      </c>
      <c r="G149" s="161" t="s">
        <v>223</v>
      </c>
      <c r="H149" s="161" t="s">
        <v>917</v>
      </c>
      <c r="I149" s="184" t="str">
        <f t="shared" si="10"/>
        <v>36063835d</v>
      </c>
      <c r="J149" s="159" t="str">
        <f t="shared" si="11"/>
        <v>36063835026 03</v>
      </c>
      <c r="K149" s="5"/>
      <c r="L149" s="159" t="str">
        <f t="shared" si="12"/>
        <v>36063835026 03B</v>
      </c>
      <c r="M149" s="5" t="str">
        <f t="shared" si="13"/>
        <v>Slovenský atletický zväzdBGajanová Gabriela</v>
      </c>
      <c r="N149" s="3" t="str">
        <f t="shared" si="14"/>
        <v>36063835dB</v>
      </c>
    </row>
    <row r="150" spans="1:14" x14ac:dyDescent="0.2">
      <c r="A150" s="194" t="s">
        <v>559</v>
      </c>
      <c r="B150" s="196" t="str">
        <f>VLOOKUP(A150,Adr!A:B,2,FALSE)</f>
        <v>Slovenský atletický zväz</v>
      </c>
      <c r="C150" s="177" t="s">
        <v>1660</v>
      </c>
      <c r="D150" s="279">
        <v>8000</v>
      </c>
      <c r="E150" s="165">
        <v>0</v>
      </c>
      <c r="F150" s="158" t="s">
        <v>246</v>
      </c>
      <c r="G150" s="161" t="s">
        <v>223</v>
      </c>
      <c r="H150" s="161" t="s">
        <v>917</v>
      </c>
      <c r="I150" s="184" t="str">
        <f t="shared" si="10"/>
        <v>36063835d</v>
      </c>
      <c r="J150" s="159" t="str">
        <f t="shared" si="11"/>
        <v>36063835026 03</v>
      </c>
      <c r="K150" s="5"/>
      <c r="L150" s="159" t="str">
        <f t="shared" si="12"/>
        <v>36063835026 03B</v>
      </c>
      <c r="M150" s="5" t="str">
        <f t="shared" si="13"/>
        <v>Slovenský atletický zväzdBGymerská Lenka</v>
      </c>
      <c r="N150" s="3" t="str">
        <f t="shared" si="14"/>
        <v>36063835dB</v>
      </c>
    </row>
    <row r="151" spans="1:14" x14ac:dyDescent="0.2">
      <c r="A151" s="190" t="s">
        <v>559</v>
      </c>
      <c r="B151" s="196" t="str">
        <f>VLOOKUP(A151,Adr!A:B,2,FALSE)</f>
        <v>Slovenský atletický zväz</v>
      </c>
      <c r="C151" s="161" t="s">
        <v>1661</v>
      </c>
      <c r="D151" s="280">
        <v>8000</v>
      </c>
      <c r="E151" s="222">
        <v>0</v>
      </c>
      <c r="F151" s="158" t="s">
        <v>246</v>
      </c>
      <c r="G151" s="161" t="s">
        <v>223</v>
      </c>
      <c r="H151" s="161" t="s">
        <v>917</v>
      </c>
      <c r="I151" s="184" t="str">
        <f t="shared" si="10"/>
        <v>36063835d</v>
      </c>
      <c r="J151" s="159" t="str">
        <f t="shared" si="11"/>
        <v>36063835026 03</v>
      </c>
      <c r="K151" s="5"/>
      <c r="L151" s="159" t="str">
        <f t="shared" si="12"/>
        <v>36063835026 03B</v>
      </c>
      <c r="M151" s="5" t="str">
        <f t="shared" si="13"/>
        <v>Slovenský atletický zväzdBHejčíková Nina</v>
      </c>
      <c r="N151" s="3" t="str">
        <f t="shared" si="14"/>
        <v>36063835dB</v>
      </c>
    </row>
    <row r="152" spans="1:14" x14ac:dyDescent="0.2">
      <c r="A152" s="190" t="s">
        <v>559</v>
      </c>
      <c r="B152" s="196" t="str">
        <f>VLOOKUP(A152,Adr!A:B,2,FALSE)</f>
        <v>Slovenský atletický zväz</v>
      </c>
      <c r="C152" s="188" t="s">
        <v>1662</v>
      </c>
      <c r="D152" s="279">
        <v>16000</v>
      </c>
      <c r="E152" s="165">
        <v>0</v>
      </c>
      <c r="F152" s="158" t="s">
        <v>246</v>
      </c>
      <c r="G152" s="161" t="s">
        <v>223</v>
      </c>
      <c r="H152" s="161" t="s">
        <v>917</v>
      </c>
      <c r="I152" s="184" t="str">
        <f t="shared" si="10"/>
        <v>36063835d</v>
      </c>
      <c r="J152" s="159" t="str">
        <f t="shared" si="11"/>
        <v>36063835026 03</v>
      </c>
      <c r="K152" s="5"/>
      <c r="L152" s="159" t="str">
        <f t="shared" si="12"/>
        <v>36063835026 03B</v>
      </c>
      <c r="M152" s="5" t="str">
        <f t="shared" si="13"/>
        <v>Slovenský atletický zväzdBLedecká Daniela</v>
      </c>
      <c r="N152" s="3" t="str">
        <f t="shared" si="14"/>
        <v>36063835dB</v>
      </c>
    </row>
    <row r="153" spans="1:14" x14ac:dyDescent="0.2">
      <c r="A153" s="194" t="s">
        <v>559</v>
      </c>
      <c r="B153" s="196" t="str">
        <f>VLOOKUP(A153,Adr!A:B,2,FALSE)</f>
        <v>Slovenský atletický zväz</v>
      </c>
      <c r="C153" s="177" t="s">
        <v>1663</v>
      </c>
      <c r="D153" s="279">
        <v>8000</v>
      </c>
      <c r="E153" s="222">
        <v>0</v>
      </c>
      <c r="F153" s="158" t="s">
        <v>246</v>
      </c>
      <c r="G153" s="161" t="s">
        <v>223</v>
      </c>
      <c r="H153" s="161" t="s">
        <v>917</v>
      </c>
      <c r="I153" s="184" t="str">
        <f t="shared" si="10"/>
        <v>36063835d</v>
      </c>
      <c r="J153" s="159" t="str">
        <f t="shared" si="11"/>
        <v>36063835026 03</v>
      </c>
      <c r="K153" s="5"/>
      <c r="L153" s="159" t="str">
        <f t="shared" si="12"/>
        <v>36063835026 03B</v>
      </c>
      <c r="M153" s="5" t="str">
        <f t="shared" si="13"/>
        <v>Slovenský atletický zväzdBPerončíková Paula</v>
      </c>
      <c r="N153" s="3" t="str">
        <f t="shared" si="14"/>
        <v>36063835dB</v>
      </c>
    </row>
    <row r="154" spans="1:14" x14ac:dyDescent="0.2">
      <c r="A154" s="158" t="s">
        <v>559</v>
      </c>
      <c r="B154" s="196" t="str">
        <f>VLOOKUP(A154,Adr!A:B,2,FALSE)</f>
        <v>Slovenský atletický zväz</v>
      </c>
      <c r="C154" s="189" t="s">
        <v>1372</v>
      </c>
      <c r="D154" s="183">
        <v>8000</v>
      </c>
      <c r="E154" s="165">
        <v>0</v>
      </c>
      <c r="F154" s="158" t="s">
        <v>246</v>
      </c>
      <c r="G154" s="161" t="s">
        <v>223</v>
      </c>
      <c r="H154" s="161" t="s">
        <v>917</v>
      </c>
      <c r="I154" s="184" t="str">
        <f t="shared" si="10"/>
        <v>36063835d</v>
      </c>
      <c r="J154" s="159" t="str">
        <f t="shared" si="11"/>
        <v>36063835026 03</v>
      </c>
      <c r="K154" s="5"/>
      <c r="L154" s="159" t="str">
        <f t="shared" si="12"/>
        <v>36063835026 03B</v>
      </c>
      <c r="M154" s="5" t="str">
        <f t="shared" si="13"/>
        <v>Slovenský atletický zväzdBSlezáková Rebecca</v>
      </c>
      <c r="N154" s="3" t="str">
        <f t="shared" si="14"/>
        <v>36063835dB</v>
      </c>
    </row>
    <row r="155" spans="1:14" x14ac:dyDescent="0.2">
      <c r="A155" s="190" t="s">
        <v>559</v>
      </c>
      <c r="B155" s="196" t="str">
        <f>VLOOKUP(A155,Adr!A:B,2,FALSE)</f>
        <v>Slovenský atletický zväz</v>
      </c>
      <c r="C155" s="161" t="s">
        <v>1664</v>
      </c>
      <c r="D155" s="164">
        <v>62000</v>
      </c>
      <c r="E155" s="222">
        <v>0</v>
      </c>
      <c r="F155" s="158" t="s">
        <v>246</v>
      </c>
      <c r="G155" s="161" t="s">
        <v>223</v>
      </c>
      <c r="H155" s="161" t="s">
        <v>917</v>
      </c>
      <c r="I155" s="184" t="str">
        <f t="shared" si="10"/>
        <v>36063835d</v>
      </c>
      <c r="J155" s="159" t="str">
        <f t="shared" si="11"/>
        <v>36063835026 03</v>
      </c>
      <c r="K155" s="5"/>
      <c r="L155" s="159" t="str">
        <f t="shared" si="12"/>
        <v>36063835026 03B</v>
      </c>
      <c r="M155" s="5" t="str">
        <f t="shared" si="13"/>
        <v>Slovenský atletický zväzdBZapletalová Emma</v>
      </c>
      <c r="N155" s="3" t="str">
        <f t="shared" si="14"/>
        <v>36063835dB</v>
      </c>
    </row>
    <row r="156" spans="1:14" x14ac:dyDescent="0.2">
      <c r="A156" s="158" t="s">
        <v>567</v>
      </c>
      <c r="B156" s="196" t="str">
        <f>VLOOKUP(A156,Adr!A:B,2,FALSE)</f>
        <v>Slovenský biliardový zväz</v>
      </c>
      <c r="C156" s="177" t="s">
        <v>985</v>
      </c>
      <c r="D156" s="279">
        <v>56308</v>
      </c>
      <c r="E156" s="165">
        <v>0</v>
      </c>
      <c r="F156" s="158" t="s">
        <v>240</v>
      </c>
      <c r="G156" s="161" t="s">
        <v>221</v>
      </c>
      <c r="H156" s="161" t="s">
        <v>917</v>
      </c>
      <c r="I156" s="184" t="str">
        <f t="shared" si="10"/>
        <v>31753825a</v>
      </c>
      <c r="J156" s="159" t="str">
        <f t="shared" si="11"/>
        <v>31753825026 02</v>
      </c>
      <c r="K156" s="5" t="s">
        <v>986</v>
      </c>
      <c r="L156" s="159" t="str">
        <f t="shared" si="12"/>
        <v>31753825026 02B</v>
      </c>
      <c r="M156" s="5" t="str">
        <f t="shared" si="13"/>
        <v>Slovenský biliardový zväzaBbiliard - bežné transfery</v>
      </c>
      <c r="N156" s="3" t="str">
        <f t="shared" si="14"/>
        <v>31753825aB</v>
      </c>
    </row>
    <row r="157" spans="1:14" x14ac:dyDescent="0.2">
      <c r="A157" s="194" t="s">
        <v>570</v>
      </c>
      <c r="B157" s="196" t="str">
        <f>VLOOKUP(A157,Adr!A:B,2,FALSE)</f>
        <v>Slovenský bowlingový zväz</v>
      </c>
      <c r="C157" s="177" t="s">
        <v>987</v>
      </c>
      <c r="D157" s="281">
        <v>71548</v>
      </c>
      <c r="E157" s="222">
        <v>0</v>
      </c>
      <c r="F157" s="158" t="s">
        <v>240</v>
      </c>
      <c r="G157" s="161" t="s">
        <v>221</v>
      </c>
      <c r="H157" s="161" t="s">
        <v>917</v>
      </c>
      <c r="I157" s="184" t="str">
        <f t="shared" si="10"/>
        <v>36128147a</v>
      </c>
      <c r="J157" s="159" t="str">
        <f t="shared" si="11"/>
        <v>36128147026 02</v>
      </c>
      <c r="K157" s="5" t="s">
        <v>988</v>
      </c>
      <c r="L157" s="159" t="str">
        <f t="shared" si="12"/>
        <v>36128147026 02B</v>
      </c>
      <c r="M157" s="5" t="str">
        <f t="shared" si="13"/>
        <v>Slovenský bowlingový zväzaBbowling - bežné transfery</v>
      </c>
      <c r="N157" s="3" t="str">
        <f t="shared" si="14"/>
        <v>36128147aB</v>
      </c>
    </row>
    <row r="158" spans="1:14" x14ac:dyDescent="0.2">
      <c r="A158" s="174" t="s">
        <v>577</v>
      </c>
      <c r="B158" s="196" t="str">
        <f>VLOOKUP(A158,Adr!A:B,2,FALSE)</f>
        <v>Slovenský bridžový zväz</v>
      </c>
      <c r="C158" s="177" t="s">
        <v>989</v>
      </c>
      <c r="D158" s="281">
        <v>32930</v>
      </c>
      <c r="E158" s="165">
        <v>0</v>
      </c>
      <c r="F158" s="158" t="s">
        <v>240</v>
      </c>
      <c r="G158" s="161" t="s">
        <v>221</v>
      </c>
      <c r="H158" s="161" t="s">
        <v>917</v>
      </c>
      <c r="I158" s="184" t="str">
        <f t="shared" si="10"/>
        <v>31770908a</v>
      </c>
      <c r="J158" s="159" t="str">
        <f t="shared" si="11"/>
        <v>31770908026 02</v>
      </c>
      <c r="K158" s="5" t="s">
        <v>990</v>
      </c>
      <c r="L158" s="159" t="str">
        <f t="shared" si="12"/>
        <v>31770908026 02B</v>
      </c>
      <c r="M158" s="5" t="str">
        <f t="shared" si="13"/>
        <v>Slovenský bridžový zväzaBbridž - bežné transfery</v>
      </c>
      <c r="N158" s="3" t="str">
        <f t="shared" si="14"/>
        <v>31770908aB</v>
      </c>
    </row>
    <row r="159" spans="1:14" x14ac:dyDescent="0.2">
      <c r="A159" s="158" t="s">
        <v>582</v>
      </c>
      <c r="B159" s="196" t="str">
        <f>VLOOKUP(A159,Adr!A:B,2,FALSE)</f>
        <v>Slovenský curlingový zväz</v>
      </c>
      <c r="C159" s="188" t="s">
        <v>991</v>
      </c>
      <c r="D159" s="281">
        <v>37906</v>
      </c>
      <c r="E159" s="222">
        <v>0</v>
      </c>
      <c r="F159" s="158" t="s">
        <v>240</v>
      </c>
      <c r="G159" s="161" t="s">
        <v>221</v>
      </c>
      <c r="H159" s="161" t="s">
        <v>917</v>
      </c>
      <c r="I159" s="184" t="str">
        <f t="shared" si="10"/>
        <v>37841866a</v>
      </c>
      <c r="J159" s="159" t="str">
        <f t="shared" si="11"/>
        <v>37841866026 02</v>
      </c>
      <c r="K159" s="5" t="s">
        <v>992</v>
      </c>
      <c r="L159" s="159" t="str">
        <f t="shared" si="12"/>
        <v>37841866026 02B</v>
      </c>
      <c r="M159" s="5" t="str">
        <f t="shared" si="13"/>
        <v>Slovenský curlingový zväzaBcurling - bežné transfery</v>
      </c>
      <c r="N159" s="3" t="str">
        <f t="shared" si="14"/>
        <v>37841866aB</v>
      </c>
    </row>
    <row r="160" spans="1:14" x14ac:dyDescent="0.2">
      <c r="A160" s="194" t="s">
        <v>589</v>
      </c>
      <c r="B160" s="196" t="str">
        <f>VLOOKUP(A160,Adr!A:B,2,FALSE)</f>
        <v>Slovenský futbalový zväz</v>
      </c>
      <c r="C160" s="177" t="s">
        <v>993</v>
      </c>
      <c r="D160" s="279">
        <v>13795401</v>
      </c>
      <c r="E160" s="165">
        <v>0</v>
      </c>
      <c r="F160" s="158" t="s">
        <v>240</v>
      </c>
      <c r="G160" s="161" t="s">
        <v>221</v>
      </c>
      <c r="H160" s="161" t="s">
        <v>917</v>
      </c>
      <c r="I160" s="184" t="str">
        <f t="shared" si="10"/>
        <v>00687308a</v>
      </c>
      <c r="J160" s="159" t="str">
        <f t="shared" si="11"/>
        <v>00687308026 02</v>
      </c>
      <c r="K160" s="5" t="s">
        <v>994</v>
      </c>
      <c r="L160" s="159" t="str">
        <f t="shared" si="12"/>
        <v>00687308026 02B</v>
      </c>
      <c r="M160" s="5" t="str">
        <f t="shared" si="13"/>
        <v>Slovenský futbalový zväzaBfutbal - bežné transfery</v>
      </c>
      <c r="N160" s="3" t="str">
        <f t="shared" si="14"/>
        <v>00687308aB</v>
      </c>
    </row>
    <row r="161" spans="1:14" x14ac:dyDescent="0.2">
      <c r="A161" s="190" t="s">
        <v>589</v>
      </c>
      <c r="B161" s="196" t="str">
        <f>VLOOKUP(A161,Adr!A:B,2,FALSE)</f>
        <v>Slovenský futbalový zväz</v>
      </c>
      <c r="C161" s="161" t="s">
        <v>1615</v>
      </c>
      <c r="D161" s="164">
        <v>200000</v>
      </c>
      <c r="E161" s="222">
        <v>0</v>
      </c>
      <c r="F161" s="158" t="s">
        <v>240</v>
      </c>
      <c r="G161" s="161" t="s">
        <v>221</v>
      </c>
      <c r="H161" s="161" t="s">
        <v>940</v>
      </c>
      <c r="I161" s="184" t="str">
        <f t="shared" si="10"/>
        <v>00687308a</v>
      </c>
      <c r="J161" s="159" t="str">
        <f t="shared" si="11"/>
        <v>00687308026 02</v>
      </c>
      <c r="K161" s="5" t="s">
        <v>994</v>
      </c>
      <c r="L161" s="159" t="str">
        <f t="shared" si="12"/>
        <v>00687308026 02K</v>
      </c>
      <c r="M161" s="5" t="str">
        <f t="shared" si="13"/>
        <v>Slovenský futbalový zväzaKfutbal - kapitálové transfery</v>
      </c>
      <c r="N161" s="3" t="str">
        <f t="shared" si="14"/>
        <v>00687308aK</v>
      </c>
    </row>
    <row r="162" spans="1:14" x14ac:dyDescent="0.2">
      <c r="A162" s="194" t="s">
        <v>597</v>
      </c>
      <c r="B162" s="196" t="str">
        <f>VLOOKUP(A162,Adr!A:B,2,FALSE)</f>
        <v>Slovenský horolezecký spolok JAMES</v>
      </c>
      <c r="C162" s="177" t="s">
        <v>995</v>
      </c>
      <c r="D162" s="279">
        <v>119676</v>
      </c>
      <c r="E162" s="165">
        <v>0</v>
      </c>
      <c r="F162" s="158" t="s">
        <v>240</v>
      </c>
      <c r="G162" s="161" t="s">
        <v>221</v>
      </c>
      <c r="H162" s="161" t="s">
        <v>917</v>
      </c>
      <c r="I162" s="184" t="str">
        <f t="shared" si="10"/>
        <v>00586455a</v>
      </c>
      <c r="J162" s="159" t="str">
        <f t="shared" si="11"/>
        <v>00586455026 02</v>
      </c>
      <c r="K162" s="5" t="s">
        <v>996</v>
      </c>
      <c r="L162" s="159" t="str">
        <f t="shared" si="12"/>
        <v>00586455026 02B</v>
      </c>
      <c r="M162" s="5" t="str">
        <f t="shared" si="13"/>
        <v>Slovenský horolezecký spolok JAMESaBhorolezectvo - bežné transfery</v>
      </c>
      <c r="N162" s="3" t="str">
        <f t="shared" si="14"/>
        <v>00586455aB</v>
      </c>
    </row>
    <row r="163" spans="1:14" x14ac:dyDescent="0.2">
      <c r="A163" s="194" t="s">
        <v>597</v>
      </c>
      <c r="B163" s="196" t="str">
        <f>VLOOKUP(A163,Adr!A:B,2,FALSE)</f>
        <v>Slovenský horolezecký spolok JAMES</v>
      </c>
      <c r="C163" s="182" t="s">
        <v>997</v>
      </c>
      <c r="D163" s="280">
        <v>57523</v>
      </c>
      <c r="E163" s="222">
        <v>0</v>
      </c>
      <c r="F163" s="158" t="s">
        <v>240</v>
      </c>
      <c r="G163" s="161" t="s">
        <v>221</v>
      </c>
      <c r="H163" s="161" t="s">
        <v>917</v>
      </c>
      <c r="I163" s="184" t="str">
        <f t="shared" si="10"/>
        <v>00586455a</v>
      </c>
      <c r="J163" s="159" t="str">
        <f t="shared" si="11"/>
        <v>00586455026 02</v>
      </c>
      <c r="K163" s="5" t="s">
        <v>998</v>
      </c>
      <c r="L163" s="159" t="str">
        <f t="shared" si="12"/>
        <v>00586455026 02B</v>
      </c>
      <c r="M163" s="5" t="str">
        <f t="shared" si="13"/>
        <v>Slovenský horolezecký spolok JAMESaBšportové lezenie - bežné transfery</v>
      </c>
      <c r="N163" s="3" t="str">
        <f t="shared" si="14"/>
        <v>00586455aB</v>
      </c>
    </row>
    <row r="164" spans="1:14" x14ac:dyDescent="0.2">
      <c r="A164" s="194" t="s">
        <v>597</v>
      </c>
      <c r="B164" s="196" t="str">
        <f>VLOOKUP(A164,Adr!A:B,2,FALSE)</f>
        <v>Slovenský horolezecký spolok JAMES</v>
      </c>
      <c r="C164" s="177" t="s">
        <v>1311</v>
      </c>
      <c r="D164" s="279">
        <v>8326</v>
      </c>
      <c r="E164" s="165">
        <v>0</v>
      </c>
      <c r="F164" s="158" t="s">
        <v>244</v>
      </c>
      <c r="G164" s="161" t="s">
        <v>223</v>
      </c>
      <c r="H164" s="161" t="s">
        <v>917</v>
      </c>
      <c r="I164" s="184" t="str">
        <f t="shared" si="10"/>
        <v>00586455c</v>
      </c>
      <c r="J164" s="159" t="str">
        <f t="shared" si="11"/>
        <v>00586455026 03</v>
      </c>
      <c r="K164" s="5"/>
      <c r="L164" s="159" t="str">
        <f t="shared" si="12"/>
        <v>00586455026 03B</v>
      </c>
      <c r="M164" s="5" t="str">
        <f t="shared" si="13"/>
        <v>Slovenský horolezecký spolok JAMEScBzabezpečenie a rozvoj športu para lezenie zdravotne postihnutých športovcov</v>
      </c>
      <c r="N164" s="3" t="str">
        <f t="shared" si="14"/>
        <v>00586455cB</v>
      </c>
    </row>
    <row r="165" spans="1:14" x14ac:dyDescent="0.2">
      <c r="A165" s="158" t="s">
        <v>597</v>
      </c>
      <c r="B165" s="196" t="str">
        <f>VLOOKUP(A165,Adr!A:B,2,FALSE)</f>
        <v>Slovenský horolezecký spolok JAMES</v>
      </c>
      <c r="C165" s="188" t="s">
        <v>1374</v>
      </c>
      <c r="D165" s="281">
        <v>8000</v>
      </c>
      <c r="E165" s="165">
        <v>0</v>
      </c>
      <c r="F165" s="158" t="s">
        <v>246</v>
      </c>
      <c r="G165" s="161" t="s">
        <v>223</v>
      </c>
      <c r="H165" s="161" t="s">
        <v>917</v>
      </c>
      <c r="I165" s="184" t="str">
        <f t="shared" si="10"/>
        <v>00586455d</v>
      </c>
      <c r="J165" s="159" t="str">
        <f t="shared" si="11"/>
        <v>00586455026 03</v>
      </c>
      <c r="K165" s="5"/>
      <c r="L165" s="159" t="str">
        <f t="shared" si="12"/>
        <v>00586455026 03B</v>
      </c>
      <c r="M165" s="5" t="str">
        <f t="shared" si="13"/>
        <v>Slovenský horolezecký spolok JAMESdBBuršíková Martina</v>
      </c>
      <c r="N165" s="3" t="str">
        <f t="shared" si="14"/>
        <v>00586455dB</v>
      </c>
    </row>
    <row r="166" spans="1:14" x14ac:dyDescent="0.2">
      <c r="A166" s="194" t="s">
        <v>597</v>
      </c>
      <c r="B166" s="196" t="str">
        <f>VLOOKUP(A166,Adr!A:B,2,FALSE)</f>
        <v>Slovenský horolezecký spolok JAMES</v>
      </c>
      <c r="C166" s="177" t="s">
        <v>1665</v>
      </c>
      <c r="D166" s="279">
        <v>8000</v>
      </c>
      <c r="E166" s="222">
        <v>0</v>
      </c>
      <c r="F166" s="158" t="s">
        <v>246</v>
      </c>
      <c r="G166" s="161" t="s">
        <v>223</v>
      </c>
      <c r="H166" s="161" t="s">
        <v>917</v>
      </c>
      <c r="I166" s="184" t="str">
        <f t="shared" si="10"/>
        <v>00586455d</v>
      </c>
      <c r="J166" s="159" t="str">
        <f t="shared" si="11"/>
        <v>00586455026 03</v>
      </c>
      <c r="K166" s="5"/>
      <c r="L166" s="159" t="str">
        <f t="shared" si="12"/>
        <v>00586455026 03B</v>
      </c>
      <c r="M166" s="5" t="str">
        <f t="shared" si="13"/>
        <v>Slovenský horolezecký spolok JAMESdBMatejička Filip</v>
      </c>
      <c r="N166" s="3" t="str">
        <f t="shared" si="14"/>
        <v>00586455dB</v>
      </c>
    </row>
    <row r="167" spans="1:14" ht="22.5" x14ac:dyDescent="0.2">
      <c r="A167" s="194">
        <v>31771688</v>
      </c>
      <c r="B167" s="196" t="str">
        <f>VLOOKUP(A167,Adr!A:B,2,FALSE)</f>
        <v>Slovenský kolkársky zväz</v>
      </c>
      <c r="C167" s="182" t="s">
        <v>253</v>
      </c>
      <c r="D167" s="280">
        <v>38900</v>
      </c>
      <c r="E167" s="222">
        <v>0</v>
      </c>
      <c r="F167" s="158" t="s">
        <v>252</v>
      </c>
      <c r="G167" s="161" t="s">
        <v>223</v>
      </c>
      <c r="H167" s="161" t="s">
        <v>917</v>
      </c>
      <c r="I167" s="184" t="str">
        <f t="shared" si="10"/>
        <v>31771688g</v>
      </c>
      <c r="J167" s="159" t="str">
        <f t="shared" si="11"/>
        <v>31771688026 03</v>
      </c>
      <c r="K167" s="5"/>
      <c r="L167" s="159" t="str">
        <f t="shared" si="12"/>
        <v>31771688026 03B</v>
      </c>
      <c r="M167" s="5" t="str">
        <f t="shared" si="13"/>
        <v>Slovenský kolkársky zväzgBrozvoj športov, ktoré nie sú uznanými podľa zákona č. 440/2015 Z. z.</v>
      </c>
      <c r="N167" s="3" t="str">
        <f t="shared" si="14"/>
        <v>31771688gB</v>
      </c>
    </row>
    <row r="168" spans="1:14" x14ac:dyDescent="0.2">
      <c r="A168" s="190" t="s">
        <v>603</v>
      </c>
      <c r="B168" s="196" t="str">
        <f>VLOOKUP(A168,Adr!A:B,2,FALSE)</f>
        <v>Slovenský krasokorčuliarsky zväz</v>
      </c>
      <c r="C168" s="161" t="s">
        <v>999</v>
      </c>
      <c r="D168" s="280">
        <v>291198</v>
      </c>
      <c r="E168" s="165">
        <v>0</v>
      </c>
      <c r="F168" s="158" t="s">
        <v>240</v>
      </c>
      <c r="G168" s="161" t="s">
        <v>221</v>
      </c>
      <c r="H168" s="161" t="s">
        <v>917</v>
      </c>
      <c r="I168" s="184" t="str">
        <f t="shared" si="10"/>
        <v>31805540a</v>
      </c>
      <c r="J168" s="159" t="str">
        <f t="shared" si="11"/>
        <v>31805540026 02</v>
      </c>
      <c r="K168" s="5" t="s">
        <v>1000</v>
      </c>
      <c r="L168" s="159" t="str">
        <f t="shared" si="12"/>
        <v>31805540026 02B</v>
      </c>
      <c r="M168" s="5" t="str">
        <f t="shared" si="13"/>
        <v>Slovenský krasokorčuliarsky zväzaBkrasokorčuľovanie - bežné transfery</v>
      </c>
      <c r="N168" s="3" t="str">
        <f t="shared" si="14"/>
        <v>31805540aB</v>
      </c>
    </row>
    <row r="169" spans="1:14" x14ac:dyDescent="0.2">
      <c r="A169" s="174" t="s">
        <v>603</v>
      </c>
      <c r="B169" s="196" t="str">
        <f>VLOOKUP(A169,Adr!A:B,2,FALSE)</f>
        <v>Slovenský krasokorčuliarsky zväz</v>
      </c>
      <c r="C169" s="177" t="s">
        <v>1375</v>
      </c>
      <c r="D169" s="279">
        <v>26000</v>
      </c>
      <c r="E169" s="165">
        <v>0</v>
      </c>
      <c r="F169" s="158" t="s">
        <v>246</v>
      </c>
      <c r="G169" s="161" t="s">
        <v>223</v>
      </c>
      <c r="H169" s="161" t="s">
        <v>917</v>
      </c>
      <c r="I169" s="184" t="str">
        <f t="shared" si="10"/>
        <v>31805540d</v>
      </c>
      <c r="J169" s="159" t="str">
        <f t="shared" si="11"/>
        <v>31805540026 03</v>
      </c>
      <c r="K169" s="5"/>
      <c r="L169" s="159" t="str">
        <f t="shared" si="12"/>
        <v>31805540026 03B</v>
      </c>
      <c r="M169" s="5" t="str">
        <f t="shared" si="13"/>
        <v>Slovenský krasokorčuliarsky zväzdBHagara Adam</v>
      </c>
      <c r="N169" s="3" t="str">
        <f t="shared" si="14"/>
        <v>31805540dB</v>
      </c>
    </row>
    <row r="170" spans="1:14" x14ac:dyDescent="0.2">
      <c r="A170" s="158" t="s">
        <v>611</v>
      </c>
      <c r="B170" s="196" t="str">
        <f>VLOOKUP(A170,Adr!A:B,2,FALSE)</f>
        <v>Slovenský lukostrelecký zväz</v>
      </c>
      <c r="C170" s="177" t="s">
        <v>1001</v>
      </c>
      <c r="D170" s="279">
        <v>258917</v>
      </c>
      <c r="E170" s="222">
        <v>0</v>
      </c>
      <c r="F170" s="158" t="s">
        <v>240</v>
      </c>
      <c r="G170" s="161" t="s">
        <v>221</v>
      </c>
      <c r="H170" s="161" t="s">
        <v>917</v>
      </c>
      <c r="I170" s="184" t="str">
        <f t="shared" si="10"/>
        <v>30793009a</v>
      </c>
      <c r="J170" s="159" t="str">
        <f t="shared" si="11"/>
        <v>30793009026 02</v>
      </c>
      <c r="K170" s="5" t="s">
        <v>1002</v>
      </c>
      <c r="L170" s="159" t="str">
        <f t="shared" si="12"/>
        <v>30793009026 02B</v>
      </c>
      <c r="M170" s="5" t="str">
        <f t="shared" si="13"/>
        <v>Slovenský lukostrelecký zväzaBlukostreľba - bežné transfery</v>
      </c>
      <c r="N170" s="3" t="str">
        <f t="shared" si="14"/>
        <v>30793009aB</v>
      </c>
    </row>
    <row r="171" spans="1:14" x14ac:dyDescent="0.2">
      <c r="A171" s="194" t="s">
        <v>611</v>
      </c>
      <c r="B171" s="196" t="str">
        <f>VLOOKUP(A171,Adr!A:B,2,FALSE)</f>
        <v>Slovenský lukostrelecký zväz</v>
      </c>
      <c r="C171" s="161" t="s">
        <v>1376</v>
      </c>
      <c r="D171" s="280">
        <v>36000</v>
      </c>
      <c r="E171" s="222">
        <v>0</v>
      </c>
      <c r="F171" s="158" t="s">
        <v>246</v>
      </c>
      <c r="G171" s="161" t="s">
        <v>223</v>
      </c>
      <c r="H171" s="161" t="s">
        <v>917</v>
      </c>
      <c r="I171" s="184" t="str">
        <f t="shared" si="10"/>
        <v>30793009d</v>
      </c>
      <c r="J171" s="159" t="str">
        <f t="shared" si="11"/>
        <v>30793009026 03</v>
      </c>
      <c r="K171" s="5"/>
      <c r="L171" s="159" t="str">
        <f t="shared" si="12"/>
        <v>30793009026 03B</v>
      </c>
      <c r="M171" s="5" t="str">
        <f t="shared" si="13"/>
        <v>Slovenský lukostrelecký zväzdBBaránková Denisa</v>
      </c>
      <c r="N171" s="3" t="str">
        <f t="shared" si="14"/>
        <v>30793009dB</v>
      </c>
    </row>
    <row r="172" spans="1:14" x14ac:dyDescent="0.2">
      <c r="A172" s="158" t="s">
        <v>617</v>
      </c>
      <c r="B172" s="196" t="str">
        <f>VLOOKUP(A172,Adr!A:B,2,FALSE)</f>
        <v>Slovenský národný aeroklub generála Milana Rastislava Štefánika</v>
      </c>
      <c r="C172" s="161" t="s">
        <v>1003</v>
      </c>
      <c r="D172" s="280">
        <v>138662</v>
      </c>
      <c r="E172" s="165">
        <v>0</v>
      </c>
      <c r="F172" s="158" t="s">
        <v>240</v>
      </c>
      <c r="G172" s="161" t="s">
        <v>221</v>
      </c>
      <c r="H172" s="161" t="s">
        <v>917</v>
      </c>
      <c r="I172" s="184" t="str">
        <f t="shared" si="10"/>
        <v>00677604a</v>
      </c>
      <c r="J172" s="159" t="str">
        <f t="shared" si="11"/>
        <v>00677604026 02</v>
      </c>
      <c r="K172" s="5" t="s">
        <v>1004</v>
      </c>
      <c r="L172" s="159" t="str">
        <f t="shared" si="12"/>
        <v>00677604026 02B</v>
      </c>
      <c r="M172" s="5" t="str">
        <f t="shared" si="13"/>
        <v>Slovenský národný aeroklub generála Milana Rastislava ŠtefánikaaBletecké športy - bežné transfery</v>
      </c>
      <c r="N172" s="3" t="str">
        <f t="shared" si="14"/>
        <v>00677604aB</v>
      </c>
    </row>
    <row r="173" spans="1:14" x14ac:dyDescent="0.2">
      <c r="A173" s="194" t="s">
        <v>626</v>
      </c>
      <c r="B173" s="196" t="str">
        <f>VLOOKUP(A173,Adr!A:B,2,FALSE)</f>
        <v>Slovenský olympijský a športový výbor</v>
      </c>
      <c r="C173" s="188" t="s">
        <v>1005</v>
      </c>
      <c r="D173" s="279">
        <v>2881406</v>
      </c>
      <c r="E173" s="165">
        <v>0</v>
      </c>
      <c r="F173" s="158" t="s">
        <v>242</v>
      </c>
      <c r="G173" s="161" t="s">
        <v>221</v>
      </c>
      <c r="H173" s="161" t="s">
        <v>917</v>
      </c>
      <c r="I173" s="184" t="str">
        <f t="shared" si="10"/>
        <v>30811082b</v>
      </c>
      <c r="J173" s="159" t="str">
        <f t="shared" si="11"/>
        <v>30811082026 02</v>
      </c>
      <c r="K173" s="5"/>
      <c r="L173" s="159" t="str">
        <f t="shared" si="12"/>
        <v>30811082026 02B</v>
      </c>
      <c r="M173" s="5" t="str">
        <f t="shared" si="13"/>
        <v>Slovenský olympijský a športový výborbBčinnosť Slovenského olympijského a športového výboru</v>
      </c>
      <c r="N173" s="3" t="str">
        <f t="shared" si="14"/>
        <v>30811082bB</v>
      </c>
    </row>
    <row r="174" spans="1:14" x14ac:dyDescent="0.2">
      <c r="A174" s="194" t="s">
        <v>626</v>
      </c>
      <c r="B174" s="196" t="str">
        <f>VLOOKUP(A174,Adr!A:B,2,FALSE)</f>
        <v>Slovenský olympijský a športový výbor</v>
      </c>
      <c r="C174" s="177" t="s">
        <v>1625</v>
      </c>
      <c r="D174" s="279">
        <v>70000</v>
      </c>
      <c r="E174" s="165">
        <v>0</v>
      </c>
      <c r="F174" s="158" t="s">
        <v>248</v>
      </c>
      <c r="G174" s="161" t="s">
        <v>223</v>
      </c>
      <c r="H174" s="161" t="s">
        <v>917</v>
      </c>
      <c r="I174" s="184" t="str">
        <f t="shared" si="10"/>
        <v>30811082e</v>
      </c>
      <c r="J174" s="159" t="str">
        <f t="shared" si="11"/>
        <v>30811082026 03</v>
      </c>
      <c r="K174" s="5"/>
      <c r="L174" s="159" t="str">
        <f t="shared" si="12"/>
        <v>30811082026 03B</v>
      </c>
      <c r="M174" s="5" t="str">
        <f t="shared" si="13"/>
        <v>Slovenský olympijský a športový výboreBOlympijské hry mládeže Dakar 2026</v>
      </c>
      <c r="N174" s="3" t="str">
        <f t="shared" si="14"/>
        <v>30811082eB</v>
      </c>
    </row>
    <row r="175" spans="1:14" ht="22.5" x14ac:dyDescent="0.2">
      <c r="A175" s="194" t="s">
        <v>626</v>
      </c>
      <c r="B175" s="196" t="str">
        <f>VLOOKUP(A175,Adr!A:B,2,FALSE)</f>
        <v>Slovenský olympijský a športový výbor</v>
      </c>
      <c r="C175" s="188" t="s">
        <v>1635</v>
      </c>
      <c r="D175" s="282">
        <v>189700</v>
      </c>
      <c r="E175" s="165">
        <v>0</v>
      </c>
      <c r="F175" s="158" t="s">
        <v>248</v>
      </c>
      <c r="G175" s="161" t="s">
        <v>223</v>
      </c>
      <c r="H175" s="161" t="s">
        <v>917</v>
      </c>
      <c r="I175" s="184" t="str">
        <f t="shared" si="10"/>
        <v>30811082e</v>
      </c>
      <c r="J175" s="159" t="str">
        <f t="shared" si="11"/>
        <v>30811082026 03</v>
      </c>
      <c r="K175" s="5"/>
      <c r="L175" s="159" t="str">
        <f t="shared" si="12"/>
        <v>30811082026 03B</v>
      </c>
      <c r="M175" s="5" t="str">
        <f t="shared" si="13"/>
        <v>Slovenský olympijský a športový výboreBzabezpečenie účasti reprezentantov SR na XXV. ZOH v Miláne a Cortine d´Ampezzo</v>
      </c>
      <c r="N175" s="3" t="str">
        <f t="shared" si="14"/>
        <v>30811082eB</v>
      </c>
    </row>
    <row r="176" spans="1:14" x14ac:dyDescent="0.2">
      <c r="A176" s="194" t="s">
        <v>626</v>
      </c>
      <c r="B176" s="196" t="str">
        <f>VLOOKUP(A176,Adr!A:B,2,FALSE)</f>
        <v>Slovenský olympijský a športový výbor</v>
      </c>
      <c r="C176" s="177" t="s">
        <v>1626</v>
      </c>
      <c r="D176" s="279">
        <v>90000</v>
      </c>
      <c r="E176" s="222">
        <v>0</v>
      </c>
      <c r="F176" s="158" t="s">
        <v>248</v>
      </c>
      <c r="G176" s="161" t="s">
        <v>223</v>
      </c>
      <c r="H176" s="161" t="s">
        <v>917</v>
      </c>
      <c r="I176" s="184" t="str">
        <f t="shared" si="10"/>
        <v>30811082e</v>
      </c>
      <c r="J176" s="159" t="str">
        <f t="shared" si="11"/>
        <v>30811082026 03</v>
      </c>
      <c r="K176" s="5"/>
      <c r="L176" s="159" t="str">
        <f t="shared" si="12"/>
        <v>30811082026 03B</v>
      </c>
      <c r="M176" s="5" t="str">
        <f t="shared" si="13"/>
        <v>Slovenský olympijský a športový výboreBZimný Európsky olympijský festival mládeže Brašov 2027</v>
      </c>
      <c r="N176" s="3" t="str">
        <f t="shared" si="14"/>
        <v>30811082eB</v>
      </c>
    </row>
    <row r="177" spans="1:14" x14ac:dyDescent="0.2">
      <c r="A177" s="170" t="s">
        <v>1277</v>
      </c>
      <c r="B177" s="196" t="str">
        <f>VLOOKUP(A177,Adr!A:B,2,FALSE)</f>
        <v>Slovenský paralympijský výbor</v>
      </c>
      <c r="C177" s="177" t="s">
        <v>1305</v>
      </c>
      <c r="D177" s="281">
        <v>1117408</v>
      </c>
      <c r="E177" s="222">
        <v>0</v>
      </c>
      <c r="F177" s="158" t="s">
        <v>244</v>
      </c>
      <c r="G177" s="161" t="s">
        <v>223</v>
      </c>
      <c r="H177" s="161" t="s">
        <v>917</v>
      </c>
      <c r="I177" s="184" t="str">
        <f t="shared" si="10"/>
        <v>31745661c</v>
      </c>
      <c r="J177" s="159" t="str">
        <f t="shared" si="11"/>
        <v>31745661026 03</v>
      </c>
      <c r="K177" s="5"/>
      <c r="L177" s="159" t="str">
        <f t="shared" si="12"/>
        <v>31745661026 03B</v>
      </c>
      <c r="M177" s="5" t="str">
        <f t="shared" si="13"/>
        <v>Slovenský paralympijský výborcBčinnosť Slovenského paralympijského výboru</v>
      </c>
      <c r="N177" s="3" t="str">
        <f t="shared" si="14"/>
        <v>31745661cB</v>
      </c>
    </row>
    <row r="178" spans="1:14" x14ac:dyDescent="0.2">
      <c r="A178" s="174" t="s">
        <v>1277</v>
      </c>
      <c r="B178" s="196" t="str">
        <f>VLOOKUP(A178,Adr!A:B,2,FALSE)</f>
        <v>Slovenský paralympijský výbor</v>
      </c>
      <c r="C178" s="177" t="s">
        <v>1666</v>
      </c>
      <c r="D178" s="279">
        <v>7000</v>
      </c>
      <c r="E178" s="165">
        <v>0</v>
      </c>
      <c r="F178" s="158" t="s">
        <v>246</v>
      </c>
      <c r="G178" s="161" t="s">
        <v>223</v>
      </c>
      <c r="H178" s="161" t="s">
        <v>917</v>
      </c>
      <c r="I178" s="184" t="str">
        <f t="shared" si="10"/>
        <v>31745661d</v>
      </c>
      <c r="J178" s="159" t="str">
        <f t="shared" si="11"/>
        <v>31745661026 03</v>
      </c>
      <c r="K178" s="5"/>
      <c r="L178" s="159" t="str">
        <f t="shared" si="12"/>
        <v>31745661026 03B</v>
      </c>
      <c r="M178" s="5" t="str">
        <f t="shared" si="13"/>
        <v>Slovenský paralympijský výbordBBatka Martin</v>
      </c>
      <c r="N178" s="3" t="str">
        <f t="shared" si="14"/>
        <v>31745661dB</v>
      </c>
    </row>
    <row r="179" spans="1:14" x14ac:dyDescent="0.2">
      <c r="A179" s="158" t="s">
        <v>1277</v>
      </c>
      <c r="B179" s="196" t="str">
        <f>VLOOKUP(A179,Adr!A:B,2,FALSE)</f>
        <v>Slovenský paralympijský výbor</v>
      </c>
      <c r="C179" s="177" t="s">
        <v>1377</v>
      </c>
      <c r="D179" s="279">
        <v>22000</v>
      </c>
      <c r="E179" s="222">
        <v>0</v>
      </c>
      <c r="F179" s="158" t="s">
        <v>246</v>
      </c>
      <c r="G179" s="161" t="s">
        <v>223</v>
      </c>
      <c r="H179" s="161" t="s">
        <v>917</v>
      </c>
      <c r="I179" s="184" t="str">
        <f t="shared" si="10"/>
        <v>31745661d</v>
      </c>
      <c r="J179" s="159" t="str">
        <f t="shared" si="11"/>
        <v>31745661026 03</v>
      </c>
      <c r="K179" s="5"/>
      <c r="L179" s="159" t="str">
        <f t="shared" si="12"/>
        <v>31745661026 03B</v>
      </c>
      <c r="M179" s="5" t="str">
        <f t="shared" si="13"/>
        <v>Slovenský paralympijský výbordBČuchran Ladislav</v>
      </c>
      <c r="N179" s="3" t="str">
        <f t="shared" si="14"/>
        <v>31745661dB</v>
      </c>
    </row>
    <row r="180" spans="1:14" x14ac:dyDescent="0.2">
      <c r="A180" s="158" t="s">
        <v>1277</v>
      </c>
      <c r="B180" s="196" t="str">
        <f>VLOOKUP(A180,Adr!A:B,2,FALSE)</f>
        <v>Slovenský paralympijský výbor</v>
      </c>
      <c r="C180" s="177" t="s">
        <v>1378</v>
      </c>
      <c r="D180" s="279">
        <v>37000</v>
      </c>
      <c r="E180" s="165">
        <v>0</v>
      </c>
      <c r="F180" s="158" t="s">
        <v>246</v>
      </c>
      <c r="G180" s="161" t="s">
        <v>223</v>
      </c>
      <c r="H180" s="161" t="s">
        <v>917</v>
      </c>
      <c r="I180" s="184" t="str">
        <f t="shared" si="10"/>
        <v>31745661d</v>
      </c>
      <c r="J180" s="159" t="str">
        <f t="shared" si="11"/>
        <v>31745661026 03</v>
      </c>
      <c r="K180" s="5"/>
      <c r="L180" s="159" t="str">
        <f t="shared" si="12"/>
        <v>31745661026 03B</v>
      </c>
      <c r="M180" s="5" t="str">
        <f t="shared" si="13"/>
        <v>Slovenský paralympijský výbordBKuřeja Marián</v>
      </c>
      <c r="N180" s="3" t="str">
        <f t="shared" si="14"/>
        <v>31745661dB</v>
      </c>
    </row>
    <row r="181" spans="1:14" x14ac:dyDescent="0.2">
      <c r="A181" s="194" t="s">
        <v>1277</v>
      </c>
      <c r="B181" s="196" t="str">
        <f>VLOOKUP(A181,Adr!A:B,2,FALSE)</f>
        <v>Slovenský paralympijský výbor</v>
      </c>
      <c r="C181" s="177" t="s">
        <v>1379</v>
      </c>
      <c r="D181" s="279">
        <v>41000</v>
      </c>
      <c r="E181" s="222">
        <v>0</v>
      </c>
      <c r="F181" s="158" t="s">
        <v>246</v>
      </c>
      <c r="G181" s="161" t="s">
        <v>223</v>
      </c>
      <c r="H181" s="161" t="s">
        <v>917</v>
      </c>
      <c r="I181" s="184" t="str">
        <f t="shared" si="10"/>
        <v>31745661d</v>
      </c>
      <c r="J181" s="159" t="str">
        <f t="shared" si="11"/>
        <v>31745661026 03</v>
      </c>
      <c r="K181" s="5"/>
      <c r="L181" s="159" t="str">
        <f t="shared" si="12"/>
        <v>31745661026 03B</v>
      </c>
      <c r="M181" s="5" t="str">
        <f t="shared" si="13"/>
        <v>Slovenský paralympijský výbordBLaczkó Dušan</v>
      </c>
      <c r="N181" s="3" t="str">
        <f t="shared" si="14"/>
        <v>31745661dB</v>
      </c>
    </row>
    <row r="182" spans="1:14" x14ac:dyDescent="0.2">
      <c r="A182" s="190" t="s">
        <v>1277</v>
      </c>
      <c r="B182" s="196" t="str">
        <f>VLOOKUP(A182,Adr!A:B,2,FALSE)</f>
        <v>Slovenský paralympijský výbor</v>
      </c>
      <c r="C182" s="188" t="s">
        <v>1667</v>
      </c>
      <c r="D182" s="279">
        <v>13000</v>
      </c>
      <c r="E182" s="165">
        <v>0</v>
      </c>
      <c r="F182" s="158" t="s">
        <v>246</v>
      </c>
      <c r="G182" s="161" t="s">
        <v>223</v>
      </c>
      <c r="H182" s="161" t="s">
        <v>917</v>
      </c>
      <c r="I182" s="184" t="str">
        <f t="shared" si="10"/>
        <v>31745661d</v>
      </c>
      <c r="J182" s="159" t="str">
        <f t="shared" si="11"/>
        <v>31745661026 03</v>
      </c>
      <c r="K182" s="5"/>
      <c r="L182" s="159" t="str">
        <f t="shared" si="12"/>
        <v>31745661026 03B</v>
      </c>
      <c r="M182" s="5" t="str">
        <f t="shared" si="13"/>
        <v>Slovenský paralympijský výbordBMajerníková Lea</v>
      </c>
      <c r="N182" s="3" t="str">
        <f t="shared" si="14"/>
        <v>31745661dB</v>
      </c>
    </row>
    <row r="183" spans="1:14" x14ac:dyDescent="0.2">
      <c r="A183" s="194" t="s">
        <v>1277</v>
      </c>
      <c r="B183" s="196" t="str">
        <f>VLOOKUP(A183,Adr!A:B,2,FALSE)</f>
        <v>Slovenský paralympijský výbor</v>
      </c>
      <c r="C183" s="177" t="s">
        <v>1380</v>
      </c>
      <c r="D183" s="279">
        <v>49000</v>
      </c>
      <c r="E183" s="222">
        <v>0</v>
      </c>
      <c r="F183" s="158" t="s">
        <v>246</v>
      </c>
      <c r="G183" s="161" t="s">
        <v>223</v>
      </c>
      <c r="H183" s="161" t="s">
        <v>917</v>
      </c>
      <c r="I183" s="184" t="str">
        <f t="shared" si="10"/>
        <v>31745661d</v>
      </c>
      <c r="J183" s="159" t="str">
        <f t="shared" si="11"/>
        <v>31745661026 03</v>
      </c>
      <c r="K183" s="5"/>
      <c r="L183" s="159" t="str">
        <f t="shared" si="12"/>
        <v>31745661026 03B</v>
      </c>
      <c r="M183" s="5" t="str">
        <f t="shared" si="13"/>
        <v>Slovenský paralympijský výbordBMalenovský Radoslav</v>
      </c>
      <c r="N183" s="3" t="str">
        <f t="shared" si="14"/>
        <v>31745661dB</v>
      </c>
    </row>
    <row r="184" spans="1:14" x14ac:dyDescent="0.2">
      <c r="A184" s="194" t="s">
        <v>1277</v>
      </c>
      <c r="B184" s="196" t="str">
        <f>VLOOKUP(A184,Adr!A:B,2,FALSE)</f>
        <v>Slovenský paralympijský výbor</v>
      </c>
      <c r="C184" s="177" t="s">
        <v>1381</v>
      </c>
      <c r="D184" s="279">
        <v>17000</v>
      </c>
      <c r="E184" s="165">
        <v>0</v>
      </c>
      <c r="F184" s="158" t="s">
        <v>246</v>
      </c>
      <c r="G184" s="161" t="s">
        <v>223</v>
      </c>
      <c r="H184" s="161" t="s">
        <v>917</v>
      </c>
      <c r="I184" s="184" t="str">
        <f t="shared" si="10"/>
        <v>31745661d</v>
      </c>
      <c r="J184" s="159" t="str">
        <f t="shared" si="11"/>
        <v>31745661026 03</v>
      </c>
      <c r="K184" s="5"/>
      <c r="L184" s="159" t="str">
        <f t="shared" si="12"/>
        <v>31745661026 03B</v>
      </c>
      <c r="M184" s="5" t="str">
        <f t="shared" si="13"/>
        <v>Slovenský paralympijský výbordBPetrikovičová Karin</v>
      </c>
      <c r="N184" s="3" t="str">
        <f t="shared" si="14"/>
        <v>31745661dB</v>
      </c>
    </row>
    <row r="185" spans="1:14" x14ac:dyDescent="0.2">
      <c r="A185" s="158" t="s">
        <v>1277</v>
      </c>
      <c r="B185" s="196" t="str">
        <f>VLOOKUP(A185,Adr!A:B,2,FALSE)</f>
        <v>Slovenský paralympijský výbor</v>
      </c>
      <c r="C185" s="189" t="s">
        <v>1382</v>
      </c>
      <c r="D185" s="282">
        <v>54000</v>
      </c>
      <c r="E185" s="222">
        <v>0</v>
      </c>
      <c r="F185" s="158" t="s">
        <v>246</v>
      </c>
      <c r="G185" s="161" t="s">
        <v>223</v>
      </c>
      <c r="H185" s="161" t="s">
        <v>917</v>
      </c>
      <c r="I185" s="184" t="str">
        <f t="shared" si="10"/>
        <v>31745661d</v>
      </c>
      <c r="J185" s="159" t="str">
        <f t="shared" si="11"/>
        <v>31745661026 03</v>
      </c>
      <c r="K185" s="5"/>
      <c r="L185" s="159" t="str">
        <f t="shared" si="12"/>
        <v>31745661026 03B</v>
      </c>
      <c r="M185" s="5" t="str">
        <f t="shared" si="13"/>
        <v>Slovenský paralympijský výbordBVadovičová Veronika</v>
      </c>
      <c r="N185" s="3" t="str">
        <f t="shared" si="14"/>
        <v>31745661dB</v>
      </c>
    </row>
    <row r="186" spans="1:14" ht="22.5" x14ac:dyDescent="0.2">
      <c r="A186" s="158" t="s">
        <v>1277</v>
      </c>
      <c r="B186" s="196" t="str">
        <f>VLOOKUP(A186,Adr!A:B,2,FALSE)</f>
        <v>Slovenský paralympijský výbor</v>
      </c>
      <c r="C186" s="189" t="s">
        <v>1636</v>
      </c>
      <c r="D186" s="183">
        <v>213100</v>
      </c>
      <c r="E186" s="222">
        <v>0</v>
      </c>
      <c r="F186" s="158" t="s">
        <v>248</v>
      </c>
      <c r="G186" s="161" t="s">
        <v>223</v>
      </c>
      <c r="H186" s="161" t="s">
        <v>917</v>
      </c>
      <c r="I186" s="184" t="str">
        <f t="shared" si="10"/>
        <v>31745661e</v>
      </c>
      <c r="J186" s="159" t="str">
        <f t="shared" si="11"/>
        <v>31745661026 03</v>
      </c>
      <c r="K186" s="5"/>
      <c r="L186" s="159" t="str">
        <f t="shared" si="12"/>
        <v>31745661026 03B</v>
      </c>
      <c r="M186" s="5" t="str">
        <f t="shared" si="13"/>
        <v>Slovenský paralympijský výboreBzabezpečenie účasti reprezentantov SR na XIV. ZPH v Miláne a Cortine d´Ampezzo v roku 2026</v>
      </c>
      <c r="N186" s="3" t="str">
        <f t="shared" si="14"/>
        <v>31745661eB</v>
      </c>
    </row>
    <row r="187" spans="1:14" x14ac:dyDescent="0.2">
      <c r="A187" s="194" t="s">
        <v>634</v>
      </c>
      <c r="B187" s="196" t="str">
        <f>VLOOKUP(A187,Adr!A:B,2,FALSE)</f>
        <v>Slovenský rýchlokorčuliarsky zväz</v>
      </c>
      <c r="C187" s="161" t="s">
        <v>1006</v>
      </c>
      <c r="D187" s="280">
        <v>64942</v>
      </c>
      <c r="E187" s="222">
        <v>0</v>
      </c>
      <c r="F187" s="158" t="s">
        <v>240</v>
      </c>
      <c r="G187" s="161" t="s">
        <v>221</v>
      </c>
      <c r="H187" s="161" t="s">
        <v>917</v>
      </c>
      <c r="I187" s="184" t="str">
        <f t="shared" si="10"/>
        <v>30688060a</v>
      </c>
      <c r="J187" s="159" t="str">
        <f t="shared" si="11"/>
        <v>30688060026 02</v>
      </c>
      <c r="K187" s="5" t="s">
        <v>1007</v>
      </c>
      <c r="L187" s="159" t="str">
        <f t="shared" si="12"/>
        <v>30688060026 02B</v>
      </c>
      <c r="M187" s="5" t="str">
        <f t="shared" si="13"/>
        <v>Slovenský rýchlokorčuliarsky zväzaBrýchlokorčuľovanie - bežné transfery</v>
      </c>
      <c r="N187" s="3" t="str">
        <f t="shared" si="14"/>
        <v>30688060aB</v>
      </c>
    </row>
    <row r="188" spans="1:14" x14ac:dyDescent="0.2">
      <c r="A188" s="194" t="s">
        <v>634</v>
      </c>
      <c r="B188" s="196" t="str">
        <f>VLOOKUP(A188,Adr!A:B,2,FALSE)</f>
        <v>Slovenský rýchlokorčuliarsky zväz</v>
      </c>
      <c r="C188" s="177" t="s">
        <v>1668</v>
      </c>
      <c r="D188" s="279">
        <v>8000</v>
      </c>
      <c r="E188" s="165">
        <v>0</v>
      </c>
      <c r="F188" s="158" t="s">
        <v>246</v>
      </c>
      <c r="G188" s="161" t="s">
        <v>223</v>
      </c>
      <c r="H188" s="161" t="s">
        <v>917</v>
      </c>
      <c r="I188" s="184" t="str">
        <f t="shared" si="10"/>
        <v>30688060d</v>
      </c>
      <c r="J188" s="159" t="str">
        <f t="shared" si="11"/>
        <v>30688060026 03</v>
      </c>
      <c r="K188" s="5"/>
      <c r="L188" s="159" t="str">
        <f t="shared" si="12"/>
        <v>30688060026 03B</v>
      </c>
      <c r="M188" s="5" t="str">
        <f t="shared" si="13"/>
        <v>Slovenský rýchlokorčuliarsky zväzdBPopovičová Lea</v>
      </c>
      <c r="N188" s="3" t="str">
        <f t="shared" si="14"/>
        <v>30688060dB</v>
      </c>
    </row>
    <row r="189" spans="1:14" x14ac:dyDescent="0.2">
      <c r="A189" s="158" t="s">
        <v>634</v>
      </c>
      <c r="B189" s="196" t="str">
        <f>VLOOKUP(A189,Adr!A:B,2,FALSE)</f>
        <v>Slovenský rýchlokorčuliarsky zväz</v>
      </c>
      <c r="C189" s="188" t="s">
        <v>1383</v>
      </c>
      <c r="D189" s="281">
        <v>8000</v>
      </c>
      <c r="E189" s="222">
        <v>0</v>
      </c>
      <c r="F189" s="158" t="s">
        <v>246</v>
      </c>
      <c r="G189" s="161" t="s">
        <v>223</v>
      </c>
      <c r="H189" s="161" t="s">
        <v>917</v>
      </c>
      <c r="I189" s="184" t="str">
        <f t="shared" si="10"/>
        <v>30688060d</v>
      </c>
      <c r="J189" s="159" t="str">
        <f t="shared" si="11"/>
        <v>30688060026 03</v>
      </c>
      <c r="K189" s="5"/>
      <c r="L189" s="159" t="str">
        <f t="shared" si="12"/>
        <v>30688060026 03B</v>
      </c>
      <c r="M189" s="5" t="str">
        <f t="shared" si="13"/>
        <v>Slovenský rýchlokorčuliarsky zväzdBTokárová Tamara</v>
      </c>
      <c r="N189" s="3" t="str">
        <f t="shared" si="14"/>
        <v>30688060dB</v>
      </c>
    </row>
    <row r="190" spans="1:14" x14ac:dyDescent="0.2">
      <c r="A190" s="158" t="s">
        <v>641</v>
      </c>
      <c r="B190" s="196" t="str">
        <f>VLOOKUP(A190,Adr!A:B,2,FALSE)</f>
        <v>Slovenský stolnotenisový zväz</v>
      </c>
      <c r="C190" s="188" t="s">
        <v>1008</v>
      </c>
      <c r="D190" s="281">
        <v>1416890</v>
      </c>
      <c r="E190" s="165">
        <v>0</v>
      </c>
      <c r="F190" s="158" t="s">
        <v>240</v>
      </c>
      <c r="G190" s="161" t="s">
        <v>221</v>
      </c>
      <c r="H190" s="161" t="s">
        <v>917</v>
      </c>
      <c r="I190" s="184" t="str">
        <f t="shared" si="10"/>
        <v>30806836a</v>
      </c>
      <c r="J190" s="159" t="str">
        <f t="shared" si="11"/>
        <v>30806836026 02</v>
      </c>
      <c r="K190" s="5" t="s">
        <v>1009</v>
      </c>
      <c r="L190" s="159" t="str">
        <f t="shared" si="12"/>
        <v>30806836026 02B</v>
      </c>
      <c r="M190" s="5" t="str">
        <f t="shared" si="13"/>
        <v>Slovenský stolnotenisový zväzaBstolný tenis - bežné transfery</v>
      </c>
      <c r="N190" s="3" t="str">
        <f t="shared" si="14"/>
        <v>30806836aB</v>
      </c>
    </row>
    <row r="191" spans="1:14" x14ac:dyDescent="0.2">
      <c r="A191" s="194" t="s">
        <v>641</v>
      </c>
      <c r="B191" s="196" t="str">
        <f>VLOOKUP(A191,Adr!A:B,2,FALSE)</f>
        <v>Slovenský stolnotenisový zväz</v>
      </c>
      <c r="C191" s="188" t="s">
        <v>1616</v>
      </c>
      <c r="D191" s="281">
        <v>30000</v>
      </c>
      <c r="E191" s="222">
        <v>0</v>
      </c>
      <c r="F191" s="158" t="s">
        <v>240</v>
      </c>
      <c r="G191" s="161" t="s">
        <v>221</v>
      </c>
      <c r="H191" s="161" t="s">
        <v>940</v>
      </c>
      <c r="I191" s="184" t="str">
        <f t="shared" si="10"/>
        <v>30806836a</v>
      </c>
      <c r="J191" s="159" t="str">
        <f t="shared" si="11"/>
        <v>30806836026 02</v>
      </c>
      <c r="K191" s="5" t="s">
        <v>1009</v>
      </c>
      <c r="L191" s="159" t="str">
        <f t="shared" si="12"/>
        <v>30806836026 02K</v>
      </c>
      <c r="M191" s="5" t="str">
        <f t="shared" si="13"/>
        <v>Slovenský stolnotenisový zväzaKstolný tenis - kapitálové transfery</v>
      </c>
      <c r="N191" s="3" t="str">
        <f t="shared" si="14"/>
        <v>30806836aK</v>
      </c>
    </row>
    <row r="192" spans="1:14" x14ac:dyDescent="0.2">
      <c r="A192" s="158" t="s">
        <v>641</v>
      </c>
      <c r="B192" s="196" t="str">
        <f>VLOOKUP(A192,Adr!A:B,2,FALSE)</f>
        <v>Slovenský stolnotenisový zväz</v>
      </c>
      <c r="C192" s="189" t="s">
        <v>1669</v>
      </c>
      <c r="D192" s="282">
        <v>13000</v>
      </c>
      <c r="E192" s="165">
        <v>0</v>
      </c>
      <c r="F192" s="158" t="s">
        <v>246</v>
      </c>
      <c r="G192" s="161" t="s">
        <v>223</v>
      </c>
      <c r="H192" s="161" t="s">
        <v>917</v>
      </c>
      <c r="I192" s="184" t="str">
        <f t="shared" si="10"/>
        <v>30806836d</v>
      </c>
      <c r="J192" s="159" t="str">
        <f t="shared" si="11"/>
        <v>30806836026 03</v>
      </c>
      <c r="K192" s="5"/>
      <c r="L192" s="159" t="str">
        <f t="shared" si="12"/>
        <v>30806836026 03B</v>
      </c>
      <c r="M192" s="5" t="str">
        <f t="shared" si="13"/>
        <v xml:space="preserve">Slovenský stolnotenisový zväzdBdružstvo - juniori </v>
      </c>
      <c r="N192" s="3" t="str">
        <f t="shared" si="14"/>
        <v>30806836dB</v>
      </c>
    </row>
    <row r="193" spans="1:14" x14ac:dyDescent="0.2">
      <c r="A193" s="194" t="s">
        <v>650</v>
      </c>
      <c r="B193" s="196" t="str">
        <f>VLOOKUP(A193,Adr!A:B,2,FALSE)</f>
        <v>SLOVENSKÝ STRELECKÝ ZVÄZ</v>
      </c>
      <c r="C193" s="177" t="s">
        <v>1010</v>
      </c>
      <c r="D193" s="279">
        <v>887926</v>
      </c>
      <c r="E193" s="165">
        <v>0</v>
      </c>
      <c r="F193" s="158" t="s">
        <v>240</v>
      </c>
      <c r="G193" s="161" t="s">
        <v>221</v>
      </c>
      <c r="H193" s="161" t="s">
        <v>917</v>
      </c>
      <c r="I193" s="184" t="str">
        <f t="shared" si="10"/>
        <v>00603341a</v>
      </c>
      <c r="J193" s="159" t="str">
        <f t="shared" si="11"/>
        <v>00603341026 02</v>
      </c>
      <c r="K193" s="5" t="s">
        <v>1011</v>
      </c>
      <c r="L193" s="159" t="str">
        <f t="shared" si="12"/>
        <v>00603341026 02B</v>
      </c>
      <c r="M193" s="5" t="str">
        <f t="shared" si="13"/>
        <v>SLOVENSKÝ STRELECKÝ ZVÄZaBstreľba - bežné transfery</v>
      </c>
      <c r="N193" s="3" t="str">
        <f t="shared" si="14"/>
        <v>00603341aB</v>
      </c>
    </row>
    <row r="194" spans="1:14" x14ac:dyDescent="0.2">
      <c r="A194" s="174" t="s">
        <v>650</v>
      </c>
      <c r="B194" s="196" t="str">
        <f>VLOOKUP(A194,Adr!A:B,2,FALSE)</f>
        <v>SLOVENSKÝ STRELECKÝ ZVÄZ</v>
      </c>
      <c r="C194" s="177" t="s">
        <v>1617</v>
      </c>
      <c r="D194" s="279">
        <v>4700</v>
      </c>
      <c r="E194" s="222">
        <v>0</v>
      </c>
      <c r="F194" s="158" t="s">
        <v>240</v>
      </c>
      <c r="G194" s="161" t="s">
        <v>221</v>
      </c>
      <c r="H194" s="161" t="s">
        <v>940</v>
      </c>
      <c r="I194" s="184" t="str">
        <f t="shared" ref="I194:I257" si="15">A194&amp;F194</f>
        <v>00603341a</v>
      </c>
      <c r="J194" s="159" t="str">
        <f t="shared" ref="J194:J257" si="16">A194&amp;G194</f>
        <v>00603341026 02</v>
      </c>
      <c r="K194" s="5" t="s">
        <v>1011</v>
      </c>
      <c r="L194" s="159" t="str">
        <f t="shared" ref="L194:L257" si="17">A194&amp;G194&amp;H194</f>
        <v>00603341026 02K</v>
      </c>
      <c r="M194" s="5" t="str">
        <f t="shared" ref="M194:M257" si="18">B194&amp;F194&amp;H194&amp;C194</f>
        <v>SLOVENSKÝ STRELECKÝ ZVÄZaKstreľba - kapitálové transfery</v>
      </c>
      <c r="N194" s="3" t="str">
        <f t="shared" ref="N194:N257" si="19">+I194&amp;H194</f>
        <v>00603341aK</v>
      </c>
    </row>
    <row r="195" spans="1:14" x14ac:dyDescent="0.2">
      <c r="A195" s="158" t="s">
        <v>650</v>
      </c>
      <c r="B195" s="196" t="str">
        <f>VLOOKUP(A195,Adr!A:B,2,FALSE)</f>
        <v>SLOVENSKÝ STRELECKÝ ZVÄZ</v>
      </c>
      <c r="C195" s="188" t="s">
        <v>1671</v>
      </c>
      <c r="D195" s="281">
        <v>52000</v>
      </c>
      <c r="E195" s="165">
        <v>0</v>
      </c>
      <c r="F195" s="158" t="s">
        <v>246</v>
      </c>
      <c r="G195" s="161" t="s">
        <v>223</v>
      </c>
      <c r="H195" s="161" t="s">
        <v>917</v>
      </c>
      <c r="I195" s="184" t="str">
        <f t="shared" si="15"/>
        <v>00603341d</v>
      </c>
      <c r="J195" s="159" t="str">
        <f t="shared" si="16"/>
        <v>00603341026 03</v>
      </c>
      <c r="K195" s="5"/>
      <c r="L195" s="159" t="str">
        <f t="shared" si="17"/>
        <v>00603341026 03B</v>
      </c>
      <c r="M195" s="5" t="str">
        <f t="shared" si="18"/>
        <v xml:space="preserve">SLOVENSKÝ STRELECKÝ ZVÄZdBdvojica - trap mix </v>
      </c>
      <c r="N195" s="3" t="str">
        <f t="shared" si="19"/>
        <v>00603341dB</v>
      </c>
    </row>
    <row r="196" spans="1:14" x14ac:dyDescent="0.2">
      <c r="A196" s="158" t="s">
        <v>650</v>
      </c>
      <c r="B196" s="196" t="str">
        <f>VLOOKUP(A196,Adr!A:B,2,FALSE)</f>
        <v>SLOVENSKÝ STRELECKÝ ZVÄZ</v>
      </c>
      <c r="C196" s="189" t="s">
        <v>1672</v>
      </c>
      <c r="D196" s="282">
        <v>16000</v>
      </c>
      <c r="E196" s="222">
        <v>0</v>
      </c>
      <c r="F196" s="158" t="s">
        <v>246</v>
      </c>
      <c r="G196" s="161" t="s">
        <v>223</v>
      </c>
      <c r="H196" s="161" t="s">
        <v>917</v>
      </c>
      <c r="I196" s="184" t="str">
        <f t="shared" si="15"/>
        <v>00603341d</v>
      </c>
      <c r="J196" s="159" t="str">
        <f t="shared" si="16"/>
        <v>00603341026 03</v>
      </c>
      <c r="K196" s="5"/>
      <c r="L196" s="159" t="str">
        <f t="shared" si="17"/>
        <v>00603341026 03B</v>
      </c>
      <c r="M196" s="5" t="str">
        <f t="shared" si="18"/>
        <v xml:space="preserve">SLOVENSKÝ STRELECKÝ ZVÄZdBdvojica - VzPu mix </v>
      </c>
      <c r="N196" s="3" t="str">
        <f t="shared" si="19"/>
        <v>00603341dB</v>
      </c>
    </row>
    <row r="197" spans="1:14" x14ac:dyDescent="0.2">
      <c r="A197" s="158" t="s">
        <v>650</v>
      </c>
      <c r="B197" s="196" t="str">
        <f>VLOOKUP(A197,Adr!A:B,2,FALSE)</f>
        <v>SLOVENSKÝ STRELECKÝ ZVÄZ</v>
      </c>
      <c r="C197" s="188" t="s">
        <v>1673</v>
      </c>
      <c r="D197" s="281">
        <v>8000</v>
      </c>
      <c r="E197" s="165">
        <v>0</v>
      </c>
      <c r="F197" s="158" t="s">
        <v>246</v>
      </c>
      <c r="G197" s="161" t="s">
        <v>223</v>
      </c>
      <c r="H197" s="161" t="s">
        <v>917</v>
      </c>
      <c r="I197" s="184" t="str">
        <f t="shared" si="15"/>
        <v>00603341d</v>
      </c>
      <c r="J197" s="159" t="str">
        <f t="shared" si="16"/>
        <v>00603341026 03</v>
      </c>
      <c r="K197" s="5"/>
      <c r="L197" s="159" t="str">
        <f t="shared" si="17"/>
        <v>00603341026 03B</v>
      </c>
      <c r="M197" s="5" t="str">
        <f t="shared" si="18"/>
        <v>SLOVENSKÝ STRELECKÝ ZVÄZdBGese Teo</v>
      </c>
      <c r="N197" s="3" t="str">
        <f t="shared" si="19"/>
        <v>00603341dB</v>
      </c>
    </row>
    <row r="198" spans="1:14" x14ac:dyDescent="0.2">
      <c r="A198" s="158" t="s">
        <v>650</v>
      </c>
      <c r="B198" s="196" t="str">
        <f>VLOOKUP(A198,Adr!A:B,2,FALSE)</f>
        <v>SLOVENSKÝ STRELECKÝ ZVÄZ</v>
      </c>
      <c r="C198" s="189" t="s">
        <v>1384</v>
      </c>
      <c r="D198" s="282">
        <v>8000</v>
      </c>
      <c r="E198" s="165">
        <v>0</v>
      </c>
      <c r="F198" s="158" t="s">
        <v>246</v>
      </c>
      <c r="G198" s="161" t="s">
        <v>223</v>
      </c>
      <c r="H198" s="161" t="s">
        <v>917</v>
      </c>
      <c r="I198" s="184" t="str">
        <f t="shared" si="15"/>
        <v>00603341d</v>
      </c>
      <c r="J198" s="159" t="str">
        <f t="shared" si="16"/>
        <v>00603341026 03</v>
      </c>
      <c r="K198" s="5"/>
      <c r="L198" s="159" t="str">
        <f t="shared" si="17"/>
        <v>00603341026 03B</v>
      </c>
      <c r="M198" s="5" t="str">
        <f t="shared" si="18"/>
        <v>SLOVENSKÝ STRELECKÝ ZVÄZdBHocková Miroslava</v>
      </c>
      <c r="N198" s="3" t="str">
        <f t="shared" si="19"/>
        <v>00603341dB</v>
      </c>
    </row>
    <row r="199" spans="1:14" x14ac:dyDescent="0.2">
      <c r="A199" s="170" t="s">
        <v>650</v>
      </c>
      <c r="B199" s="196" t="str">
        <f>VLOOKUP(A199,Adr!A:B,2,FALSE)</f>
        <v>SLOVENSKÝ STRELECKÝ ZVÄZ</v>
      </c>
      <c r="C199" s="177" t="s">
        <v>1385</v>
      </c>
      <c r="D199" s="280">
        <v>52000</v>
      </c>
      <c r="E199" s="222">
        <v>0</v>
      </c>
      <c r="F199" s="158" t="s">
        <v>246</v>
      </c>
      <c r="G199" s="161" t="s">
        <v>223</v>
      </c>
      <c r="H199" s="161" t="s">
        <v>917</v>
      </c>
      <c r="I199" s="184" t="str">
        <f t="shared" si="15"/>
        <v>00603341d</v>
      </c>
      <c r="J199" s="159" t="str">
        <f t="shared" si="16"/>
        <v>00603341026 03</v>
      </c>
      <c r="K199" s="5"/>
      <c r="L199" s="159" t="str">
        <f t="shared" si="17"/>
        <v>00603341026 03B</v>
      </c>
      <c r="M199" s="5" t="str">
        <f t="shared" si="18"/>
        <v>SLOVENSKÝ STRELECKÝ ZVÄZdBHocková Vanesa</v>
      </c>
      <c r="N199" s="3" t="str">
        <f t="shared" si="19"/>
        <v>00603341dB</v>
      </c>
    </row>
    <row r="200" spans="1:14" x14ac:dyDescent="0.2">
      <c r="A200" s="174" t="s">
        <v>650</v>
      </c>
      <c r="B200" s="196" t="str">
        <f>VLOOKUP(A200,Adr!A:B,2,FALSE)</f>
        <v>SLOVENSKÝ STRELECKÝ ZVÄZ</v>
      </c>
      <c r="C200" s="188" t="s">
        <v>1670</v>
      </c>
      <c r="D200" s="281">
        <v>42000</v>
      </c>
      <c r="E200" s="222">
        <v>0</v>
      </c>
      <c r="F200" s="158" t="s">
        <v>246</v>
      </c>
      <c r="G200" s="161" t="s">
        <v>223</v>
      </c>
      <c r="H200" s="161" t="s">
        <v>917</v>
      </c>
      <c r="I200" s="184" t="str">
        <f t="shared" si="15"/>
        <v>00603341d</v>
      </c>
      <c r="J200" s="159" t="str">
        <f t="shared" si="16"/>
        <v>00603341026 03</v>
      </c>
      <c r="K200" s="5"/>
      <c r="L200" s="159" t="str">
        <f t="shared" si="17"/>
        <v>00603341026 03B</v>
      </c>
      <c r="M200" s="5" t="str">
        <f t="shared" si="18"/>
        <v>SLOVENSKÝ STRELECKÝ ZVÄZdBHrbeková Danka</v>
      </c>
      <c r="N200" s="3" t="str">
        <f t="shared" si="19"/>
        <v>00603341dB</v>
      </c>
    </row>
    <row r="201" spans="1:14" x14ac:dyDescent="0.2">
      <c r="A201" s="194" t="s">
        <v>650</v>
      </c>
      <c r="B201" s="196" t="str">
        <f>VLOOKUP(A201,Adr!A:B,2,FALSE)</f>
        <v>SLOVENSKÝ STRELECKÝ ZVÄZ</v>
      </c>
      <c r="C201" s="177" t="s">
        <v>1386</v>
      </c>
      <c r="D201" s="279">
        <v>52000</v>
      </c>
      <c r="E201" s="222">
        <v>0</v>
      </c>
      <c r="F201" s="158" t="s">
        <v>246</v>
      </c>
      <c r="G201" s="161" t="s">
        <v>223</v>
      </c>
      <c r="H201" s="161" t="s">
        <v>917</v>
      </c>
      <c r="I201" s="184" t="str">
        <f t="shared" si="15"/>
        <v>00603341d</v>
      </c>
      <c r="J201" s="159" t="str">
        <f t="shared" si="16"/>
        <v>00603341026 03</v>
      </c>
      <c r="K201" s="5"/>
      <c r="L201" s="159" t="str">
        <f t="shared" si="17"/>
        <v>00603341026 03B</v>
      </c>
      <c r="M201" s="5" t="str">
        <f t="shared" si="18"/>
        <v>SLOVENSKÝ STRELECKÝ ZVÄZdBJány Patrik</v>
      </c>
      <c r="N201" s="3" t="str">
        <f t="shared" si="19"/>
        <v>00603341dB</v>
      </c>
    </row>
    <row r="202" spans="1:14" x14ac:dyDescent="0.2">
      <c r="A202" s="194" t="s">
        <v>650</v>
      </c>
      <c r="B202" s="196" t="str">
        <f>VLOOKUP(A202,Adr!A:B,2,FALSE)</f>
        <v>SLOVENSKÝ STRELECKÝ ZVÄZ</v>
      </c>
      <c r="C202" s="177" t="s">
        <v>1462</v>
      </c>
      <c r="D202" s="279">
        <v>8000</v>
      </c>
      <c r="E202" s="165">
        <v>0</v>
      </c>
      <c r="F202" s="158" t="s">
        <v>246</v>
      </c>
      <c r="G202" s="161" t="s">
        <v>223</v>
      </c>
      <c r="H202" s="161" t="s">
        <v>917</v>
      </c>
      <c r="I202" s="184" t="str">
        <f t="shared" si="15"/>
        <v>00603341d</v>
      </c>
      <c r="J202" s="159" t="str">
        <f t="shared" si="16"/>
        <v>00603341026 03</v>
      </c>
      <c r="K202" s="5"/>
      <c r="L202" s="159" t="str">
        <f t="shared" si="17"/>
        <v>00603341026 03B</v>
      </c>
      <c r="M202" s="5" t="str">
        <f t="shared" si="18"/>
        <v>SLOVENSKÝ STRELECKÝ ZVÄZdBNovotná Kamila</v>
      </c>
      <c r="N202" s="3" t="str">
        <f t="shared" si="19"/>
        <v>00603341dB</v>
      </c>
    </row>
    <row r="203" spans="1:14" x14ac:dyDescent="0.2">
      <c r="A203" s="174" t="s">
        <v>650</v>
      </c>
      <c r="B203" s="196" t="str">
        <f>VLOOKUP(A203,Adr!A:B,2,FALSE)</f>
        <v>SLOVENSKÝ STRELECKÝ ZVÄZ</v>
      </c>
      <c r="C203" s="188" t="s">
        <v>1387</v>
      </c>
      <c r="D203" s="279">
        <v>42000</v>
      </c>
      <c r="E203" s="222">
        <v>0</v>
      </c>
      <c r="F203" s="158" t="s">
        <v>246</v>
      </c>
      <c r="G203" s="161" t="s">
        <v>223</v>
      </c>
      <c r="H203" s="161" t="s">
        <v>917</v>
      </c>
      <c r="I203" s="184" t="str">
        <f t="shared" si="15"/>
        <v>00603341d</v>
      </c>
      <c r="J203" s="159" t="str">
        <f t="shared" si="16"/>
        <v>00603341026 03</v>
      </c>
      <c r="K203" s="5"/>
      <c r="L203" s="159" t="str">
        <f t="shared" si="17"/>
        <v>00603341026 03B</v>
      </c>
      <c r="M203" s="5" t="str">
        <f t="shared" si="18"/>
        <v>SLOVENSKÝ STRELECKÝ ZVÄZdBŠtefečeková Rehák Zuzana</v>
      </c>
      <c r="N203" s="3" t="str">
        <f t="shared" si="19"/>
        <v>00603341dB</v>
      </c>
    </row>
    <row r="204" spans="1:14" x14ac:dyDescent="0.2">
      <c r="A204" s="158" t="s">
        <v>650</v>
      </c>
      <c r="B204" s="196" t="str">
        <f>VLOOKUP(A204,Adr!A:B,2,FALSE)</f>
        <v>SLOVENSKÝ STRELECKÝ ZVÄZ</v>
      </c>
      <c r="C204" s="188" t="s">
        <v>1388</v>
      </c>
      <c r="D204" s="281">
        <v>16000</v>
      </c>
      <c r="E204" s="165">
        <v>0</v>
      </c>
      <c r="F204" s="158" t="s">
        <v>246</v>
      </c>
      <c r="G204" s="161" t="s">
        <v>223</v>
      </c>
      <c r="H204" s="161" t="s">
        <v>917</v>
      </c>
      <c r="I204" s="184" t="str">
        <f t="shared" si="15"/>
        <v>00603341d</v>
      </c>
      <c r="J204" s="159" t="str">
        <f t="shared" si="16"/>
        <v>00603341026 03</v>
      </c>
      <c r="K204" s="5"/>
      <c r="L204" s="159" t="str">
        <f t="shared" si="17"/>
        <v>00603341026 03B</v>
      </c>
      <c r="M204" s="5" t="str">
        <f t="shared" si="18"/>
        <v>SLOVENSKÝ STRELECKÝ ZVÄZdBŠtibravá Monika</v>
      </c>
      <c r="N204" s="3" t="str">
        <f t="shared" si="19"/>
        <v>00603341dB</v>
      </c>
    </row>
    <row r="205" spans="1:14" x14ac:dyDescent="0.2">
      <c r="A205" s="158" t="s">
        <v>650</v>
      </c>
      <c r="B205" s="196" t="str">
        <f>VLOOKUP(A205,Adr!A:B,2,FALSE)</f>
        <v>SLOVENSKÝ STRELECKÝ ZVÄZ</v>
      </c>
      <c r="C205" s="188" t="s">
        <v>1389</v>
      </c>
      <c r="D205" s="281">
        <v>52000</v>
      </c>
      <c r="E205" s="222">
        <v>0</v>
      </c>
      <c r="F205" s="158" t="s">
        <v>246</v>
      </c>
      <c r="G205" s="161" t="s">
        <v>223</v>
      </c>
      <c r="H205" s="161" t="s">
        <v>917</v>
      </c>
      <c r="I205" s="184" t="str">
        <f t="shared" si="15"/>
        <v>00603341d</v>
      </c>
      <c r="J205" s="159" t="str">
        <f t="shared" si="16"/>
        <v>00603341026 03</v>
      </c>
      <c r="K205" s="5"/>
      <c r="L205" s="159" t="str">
        <f t="shared" si="17"/>
        <v>00603341026 03B</v>
      </c>
      <c r="M205" s="5" t="str">
        <f t="shared" si="18"/>
        <v>SLOVENSKÝ STRELECKÝ ZVÄZdBTužinský Juraj</v>
      </c>
      <c r="N205" s="3" t="str">
        <f t="shared" si="19"/>
        <v>00603341dB</v>
      </c>
    </row>
    <row r="206" spans="1:14" x14ac:dyDescent="0.2">
      <c r="A206" s="158" t="s">
        <v>659</v>
      </c>
      <c r="B206" s="196" t="str">
        <f>VLOOKUP(A206,Adr!A:B,2,FALSE)</f>
        <v>Slovenský šachový zväz</v>
      </c>
      <c r="C206" s="189" t="s">
        <v>1012</v>
      </c>
      <c r="D206" s="282">
        <v>697192</v>
      </c>
      <c r="E206" s="165">
        <v>0</v>
      </c>
      <c r="F206" s="158" t="s">
        <v>240</v>
      </c>
      <c r="G206" s="161" t="s">
        <v>221</v>
      </c>
      <c r="H206" s="161" t="s">
        <v>917</v>
      </c>
      <c r="I206" s="184" t="str">
        <f t="shared" si="15"/>
        <v>17310571a</v>
      </c>
      <c r="J206" s="159" t="str">
        <f t="shared" si="16"/>
        <v>17310571026 02</v>
      </c>
      <c r="K206" s="5" t="s">
        <v>1013</v>
      </c>
      <c r="L206" s="159" t="str">
        <f t="shared" si="17"/>
        <v>17310571026 02B</v>
      </c>
      <c r="M206" s="5" t="str">
        <f t="shared" si="18"/>
        <v>Slovenský šachový zväzaBšach - bežné transfery</v>
      </c>
      <c r="N206" s="3" t="str">
        <f t="shared" si="19"/>
        <v>17310571aB</v>
      </c>
    </row>
    <row r="207" spans="1:14" x14ac:dyDescent="0.2">
      <c r="A207" s="194" t="s">
        <v>659</v>
      </c>
      <c r="B207" s="196" t="str">
        <f>VLOOKUP(A207,Adr!A:B,2,FALSE)</f>
        <v>Slovenský šachový zväz</v>
      </c>
      <c r="C207" s="177" t="s">
        <v>1312</v>
      </c>
      <c r="D207" s="279">
        <v>5955</v>
      </c>
      <c r="E207" s="165">
        <v>0</v>
      </c>
      <c r="F207" s="158" t="s">
        <v>244</v>
      </c>
      <c r="G207" s="161" t="s">
        <v>223</v>
      </c>
      <c r="H207" s="161" t="s">
        <v>917</v>
      </c>
      <c r="I207" s="184" t="str">
        <f t="shared" si="15"/>
        <v>17310571c</v>
      </c>
      <c r="J207" s="159" t="str">
        <f t="shared" si="16"/>
        <v>17310571026 03</v>
      </c>
      <c r="K207" s="5"/>
      <c r="L207" s="159" t="str">
        <f t="shared" si="17"/>
        <v>17310571026 03B</v>
      </c>
      <c r="M207" s="5" t="str">
        <f t="shared" si="18"/>
        <v>Slovenský šachový zväzcBzabezpečenie a rozvoj športu šach zdravotne postihnutých športovcov</v>
      </c>
      <c r="N207" s="3" t="str">
        <f t="shared" si="19"/>
        <v>17310571cB</v>
      </c>
    </row>
    <row r="208" spans="1:14" x14ac:dyDescent="0.2">
      <c r="A208" s="194" t="s">
        <v>669</v>
      </c>
      <c r="B208" s="196" t="str">
        <f>VLOOKUP(A208,Adr!A:B,2,FALSE)</f>
        <v>Slovenský šermiarsky zväz</v>
      </c>
      <c r="C208" s="182" t="s">
        <v>1014</v>
      </c>
      <c r="D208" s="280">
        <v>137764</v>
      </c>
      <c r="E208" s="222">
        <v>0</v>
      </c>
      <c r="F208" s="158" t="s">
        <v>240</v>
      </c>
      <c r="G208" s="161" t="s">
        <v>221</v>
      </c>
      <c r="H208" s="161" t="s">
        <v>917</v>
      </c>
      <c r="I208" s="184" t="str">
        <f t="shared" si="15"/>
        <v>30806437a</v>
      </c>
      <c r="J208" s="159" t="str">
        <f t="shared" si="16"/>
        <v>30806437026 02</v>
      </c>
      <c r="K208" s="5" t="s">
        <v>1015</v>
      </c>
      <c r="L208" s="159" t="str">
        <f t="shared" si="17"/>
        <v>30806437026 02B</v>
      </c>
      <c r="M208" s="5" t="str">
        <f t="shared" si="18"/>
        <v>Slovenský šermiarsky zväzaBšerm - bežné transfery</v>
      </c>
      <c r="N208" s="3" t="str">
        <f t="shared" si="19"/>
        <v>30806437aB</v>
      </c>
    </row>
    <row r="209" spans="1:14" x14ac:dyDescent="0.2">
      <c r="A209" s="158" t="s">
        <v>669</v>
      </c>
      <c r="B209" s="196" t="str">
        <f>VLOOKUP(A209,Adr!A:B,2,FALSE)</f>
        <v>Slovenský šermiarsky zväz</v>
      </c>
      <c r="C209" s="177" t="s">
        <v>1674</v>
      </c>
      <c r="D209" s="279">
        <v>8000</v>
      </c>
      <c r="E209" s="165">
        <v>0</v>
      </c>
      <c r="F209" s="158" t="s">
        <v>246</v>
      </c>
      <c r="G209" s="161" t="s">
        <v>223</v>
      </c>
      <c r="H209" s="161" t="s">
        <v>917</v>
      </c>
      <c r="I209" s="184" t="str">
        <f t="shared" si="15"/>
        <v>30806437d</v>
      </c>
      <c r="J209" s="159" t="str">
        <f t="shared" si="16"/>
        <v>30806437026 03</v>
      </c>
      <c r="K209" s="5"/>
      <c r="L209" s="159" t="str">
        <f t="shared" si="17"/>
        <v>30806437026 03B</v>
      </c>
      <c r="M209" s="5" t="str">
        <f t="shared" si="18"/>
        <v>Slovenský šermiarsky zväzdBdružstvo - juniori - fleuret</v>
      </c>
      <c r="N209" s="3" t="str">
        <f t="shared" si="19"/>
        <v>30806437dB</v>
      </c>
    </row>
    <row r="210" spans="1:14" x14ac:dyDescent="0.2">
      <c r="A210" s="194" t="s">
        <v>677</v>
      </c>
      <c r="B210" s="196" t="str">
        <f>VLOOKUP(A210,Adr!A:B,2,FALSE)</f>
        <v>Slovenský tenisový zväz</v>
      </c>
      <c r="C210" s="182" t="s">
        <v>1016</v>
      </c>
      <c r="D210" s="280">
        <v>4921834</v>
      </c>
      <c r="E210" s="165">
        <v>0</v>
      </c>
      <c r="F210" s="158" t="s">
        <v>240</v>
      </c>
      <c r="G210" s="161" t="s">
        <v>221</v>
      </c>
      <c r="H210" s="161" t="s">
        <v>917</v>
      </c>
      <c r="I210" s="184" t="str">
        <f t="shared" si="15"/>
        <v>30811384a</v>
      </c>
      <c r="J210" s="159" t="str">
        <f t="shared" si="16"/>
        <v>30811384026 02</v>
      </c>
      <c r="K210" s="5" t="s">
        <v>1017</v>
      </c>
      <c r="L210" s="159" t="str">
        <f t="shared" si="17"/>
        <v>30811384026 02B</v>
      </c>
      <c r="M210" s="5" t="str">
        <f t="shared" si="18"/>
        <v>Slovenský tenisový zväzaBtenis - bežné transfery</v>
      </c>
      <c r="N210" s="3" t="str">
        <f t="shared" si="19"/>
        <v>30811384aB</v>
      </c>
    </row>
    <row r="211" spans="1:14" x14ac:dyDescent="0.2">
      <c r="A211" s="190" t="s">
        <v>677</v>
      </c>
      <c r="B211" s="196" t="str">
        <f>VLOOKUP(A211,Adr!A:B,2,FALSE)</f>
        <v>Slovenský tenisový zväz</v>
      </c>
      <c r="C211" s="161" t="s">
        <v>1618</v>
      </c>
      <c r="D211" s="280">
        <v>75000</v>
      </c>
      <c r="E211" s="222">
        <v>0</v>
      </c>
      <c r="F211" s="158" t="s">
        <v>240</v>
      </c>
      <c r="G211" s="161" t="s">
        <v>221</v>
      </c>
      <c r="H211" s="161" t="s">
        <v>940</v>
      </c>
      <c r="I211" s="184" t="str">
        <f t="shared" si="15"/>
        <v>30811384a</v>
      </c>
      <c r="J211" s="159" t="str">
        <f t="shared" si="16"/>
        <v>30811384026 02</v>
      </c>
      <c r="K211" s="5" t="s">
        <v>1017</v>
      </c>
      <c r="L211" s="159" t="str">
        <f t="shared" si="17"/>
        <v>30811384026 02K</v>
      </c>
      <c r="M211" s="5" t="str">
        <f t="shared" si="18"/>
        <v>Slovenský tenisový zväzaKtenis - kapitálové transfery</v>
      </c>
      <c r="N211" s="3" t="str">
        <f t="shared" si="19"/>
        <v>30811384aK</v>
      </c>
    </row>
    <row r="212" spans="1:14" x14ac:dyDescent="0.2">
      <c r="A212" s="158" t="s">
        <v>677</v>
      </c>
      <c r="B212" s="196" t="str">
        <f>VLOOKUP(A212,Adr!A:B,2,FALSE)</f>
        <v>Slovenský tenisový zväz</v>
      </c>
      <c r="C212" s="188" t="s">
        <v>1390</v>
      </c>
      <c r="D212" s="281">
        <v>23000</v>
      </c>
      <c r="E212" s="222">
        <v>0</v>
      </c>
      <c r="F212" s="158" t="s">
        <v>246</v>
      </c>
      <c r="G212" s="161" t="s">
        <v>223</v>
      </c>
      <c r="H212" s="161" t="s">
        <v>917</v>
      </c>
      <c r="I212" s="184" t="str">
        <f t="shared" si="15"/>
        <v>30811384d</v>
      </c>
      <c r="J212" s="159" t="str">
        <f t="shared" si="16"/>
        <v>30811384026 03</v>
      </c>
      <c r="K212" s="5"/>
      <c r="L212" s="159" t="str">
        <f t="shared" si="17"/>
        <v>30811384026 03B</v>
      </c>
      <c r="M212" s="5" t="str">
        <f t="shared" si="18"/>
        <v>Slovenský tenisový zväzdBJamrichová Renáta</v>
      </c>
      <c r="N212" s="3" t="str">
        <f t="shared" si="19"/>
        <v>30811384dB</v>
      </c>
    </row>
    <row r="213" spans="1:14" x14ac:dyDescent="0.2">
      <c r="A213" s="158" t="s">
        <v>677</v>
      </c>
      <c r="B213" s="196" t="str">
        <f>VLOOKUP(A213,Adr!A:B,2,FALSE)</f>
        <v>Slovenský tenisový zväz</v>
      </c>
      <c r="C213" s="188" t="s">
        <v>1391</v>
      </c>
      <c r="D213" s="281">
        <v>23000</v>
      </c>
      <c r="E213" s="165">
        <v>0</v>
      </c>
      <c r="F213" s="158" t="s">
        <v>246</v>
      </c>
      <c r="G213" s="161" t="s">
        <v>223</v>
      </c>
      <c r="H213" s="161" t="s">
        <v>917</v>
      </c>
      <c r="I213" s="184" t="str">
        <f t="shared" si="15"/>
        <v>30811384d</v>
      </c>
      <c r="J213" s="159" t="str">
        <f t="shared" si="16"/>
        <v>30811384026 03</v>
      </c>
      <c r="K213" s="5"/>
      <c r="L213" s="159" t="str">
        <f t="shared" si="17"/>
        <v>30811384026 03B</v>
      </c>
      <c r="M213" s="5" t="str">
        <f t="shared" si="18"/>
        <v>Slovenský tenisový zväzdBPohánková Mia</v>
      </c>
      <c r="N213" s="3" t="str">
        <f t="shared" si="19"/>
        <v>30811384dB</v>
      </c>
    </row>
    <row r="214" spans="1:14" x14ac:dyDescent="0.2">
      <c r="A214" s="158" t="s">
        <v>677</v>
      </c>
      <c r="B214" s="196" t="str">
        <f>VLOOKUP(A214,Adr!A:B,2,FALSE)</f>
        <v>Slovenský tenisový zväz</v>
      </c>
      <c r="C214" s="188" t="s">
        <v>1675</v>
      </c>
      <c r="D214" s="281">
        <v>52000</v>
      </c>
      <c r="E214" s="222">
        <v>0</v>
      </c>
      <c r="F214" s="158" t="s">
        <v>246</v>
      </c>
      <c r="G214" s="161" t="s">
        <v>223</v>
      </c>
      <c r="H214" s="161" t="s">
        <v>917</v>
      </c>
      <c r="I214" s="184" t="str">
        <f t="shared" si="15"/>
        <v>30811384d</v>
      </c>
      <c r="J214" s="159" t="str">
        <f t="shared" si="16"/>
        <v>30811384026 03</v>
      </c>
      <c r="K214" s="5"/>
      <c r="L214" s="159" t="str">
        <f t="shared" si="17"/>
        <v>30811384026 03B</v>
      </c>
      <c r="M214" s="5" t="str">
        <f t="shared" si="18"/>
        <v>Slovenský tenisový zväzdBSchmiedlová Karolína Anna (MD)</v>
      </c>
      <c r="N214" s="3" t="str">
        <f t="shared" si="19"/>
        <v>30811384dB</v>
      </c>
    </row>
    <row r="215" spans="1:14" x14ac:dyDescent="0.2">
      <c r="A215" s="158" t="s">
        <v>677</v>
      </c>
      <c r="B215" s="196" t="str">
        <f>VLOOKUP(A215,Adr!A:B,2,FALSE)</f>
        <v>Slovenský tenisový zväz</v>
      </c>
      <c r="C215" s="177" t="s">
        <v>1676</v>
      </c>
      <c r="D215" s="279">
        <v>6000</v>
      </c>
      <c r="E215" s="165">
        <v>0</v>
      </c>
      <c r="F215" s="158" t="s">
        <v>246</v>
      </c>
      <c r="G215" s="161" t="s">
        <v>223</v>
      </c>
      <c r="H215" s="161" t="s">
        <v>917</v>
      </c>
      <c r="I215" s="184" t="str">
        <f t="shared" si="15"/>
        <v>30811384d</v>
      </c>
      <c r="J215" s="159" t="str">
        <f t="shared" si="16"/>
        <v>30811384026 03</v>
      </c>
      <c r="K215" s="5"/>
      <c r="L215" s="159" t="str">
        <f t="shared" si="17"/>
        <v>30811384026 03B</v>
      </c>
      <c r="M215" s="5" t="str">
        <f t="shared" si="18"/>
        <v>Slovenský tenisový zväzdBŠupová Kali</v>
      </c>
      <c r="N215" s="3" t="str">
        <f t="shared" si="19"/>
        <v>30811384dB</v>
      </c>
    </row>
    <row r="216" spans="1:14" x14ac:dyDescent="0.2">
      <c r="A216" s="174" t="s">
        <v>677</v>
      </c>
      <c r="B216" s="196" t="str">
        <f>VLOOKUP(A216,Adr!A:B,2,FALSE)</f>
        <v>Slovenský tenisový zväz</v>
      </c>
      <c r="C216" s="177" t="s">
        <v>1392</v>
      </c>
      <c r="D216" s="279">
        <v>6000</v>
      </c>
      <c r="E216" s="222">
        <v>0</v>
      </c>
      <c r="F216" s="158" t="s">
        <v>246</v>
      </c>
      <c r="G216" s="161" t="s">
        <v>223</v>
      </c>
      <c r="H216" s="161" t="s">
        <v>917</v>
      </c>
      <c r="I216" s="184" t="str">
        <f t="shared" si="15"/>
        <v>30811384d</v>
      </c>
      <c r="J216" s="159" t="str">
        <f t="shared" si="16"/>
        <v>30811384026 03</v>
      </c>
      <c r="K216" s="5"/>
      <c r="L216" s="159" t="str">
        <f t="shared" si="17"/>
        <v>30811384026 03B</v>
      </c>
      <c r="M216" s="5" t="str">
        <f t="shared" si="18"/>
        <v>Slovenský tenisový zväzdBŽabková Kiara</v>
      </c>
      <c r="N216" s="3" t="str">
        <f t="shared" si="19"/>
        <v>30811384dB</v>
      </c>
    </row>
    <row r="217" spans="1:14" x14ac:dyDescent="0.2">
      <c r="A217" s="190" t="s">
        <v>685</v>
      </c>
      <c r="B217" s="196" t="str">
        <f>VLOOKUP(A217,Adr!A:B,2,FALSE)</f>
        <v>Slovenský veslársky zväz</v>
      </c>
      <c r="C217" s="188" t="s">
        <v>1018</v>
      </c>
      <c r="D217" s="279">
        <v>123033</v>
      </c>
      <c r="E217" s="165">
        <v>0</v>
      </c>
      <c r="F217" s="158" t="s">
        <v>240</v>
      </c>
      <c r="G217" s="161" t="s">
        <v>221</v>
      </c>
      <c r="H217" s="161" t="s">
        <v>917</v>
      </c>
      <c r="I217" s="184" t="str">
        <f t="shared" si="15"/>
        <v>00688304a</v>
      </c>
      <c r="J217" s="159" t="str">
        <f t="shared" si="16"/>
        <v>00688304026 02</v>
      </c>
      <c r="K217" s="5" t="s">
        <v>1019</v>
      </c>
      <c r="L217" s="159" t="str">
        <f t="shared" si="17"/>
        <v>00688304026 02B</v>
      </c>
      <c r="M217" s="5" t="str">
        <f t="shared" si="18"/>
        <v>Slovenský veslársky zväzaBveslovanie - bežné transfery</v>
      </c>
      <c r="N217" s="3" t="str">
        <f t="shared" si="19"/>
        <v>00688304aB</v>
      </c>
    </row>
    <row r="218" spans="1:14" ht="22.5" x14ac:dyDescent="0.2">
      <c r="A218" s="194" t="s">
        <v>685</v>
      </c>
      <c r="B218" s="196" t="str">
        <f>VLOOKUP(A218,Adr!A:B,2,FALSE)</f>
        <v>Slovenský veslársky zväz</v>
      </c>
      <c r="C218" s="188" t="s">
        <v>1313</v>
      </c>
      <c r="D218" s="279">
        <v>7038</v>
      </c>
      <c r="E218" s="222">
        <v>0</v>
      </c>
      <c r="F218" s="158" t="s">
        <v>244</v>
      </c>
      <c r="G218" s="161" t="s">
        <v>223</v>
      </c>
      <c r="H218" s="161" t="s">
        <v>917</v>
      </c>
      <c r="I218" s="184" t="str">
        <f t="shared" si="15"/>
        <v>00688304c</v>
      </c>
      <c r="J218" s="159" t="str">
        <f t="shared" si="16"/>
        <v>00688304026 03</v>
      </c>
      <c r="K218" s="5"/>
      <c r="L218" s="159" t="str">
        <f t="shared" si="17"/>
        <v>00688304026 03B</v>
      </c>
      <c r="M218" s="5" t="str">
        <f t="shared" si="18"/>
        <v>Slovenský veslársky zväzcBzabezpečenie a rozvoj športu veslovanie zdravotne postihnutých športovcov</v>
      </c>
      <c r="N218" s="3" t="str">
        <f t="shared" si="19"/>
        <v>00688304cB</v>
      </c>
    </row>
    <row r="219" spans="1:14" x14ac:dyDescent="0.2">
      <c r="A219" s="174" t="s">
        <v>685</v>
      </c>
      <c r="B219" s="196" t="str">
        <f>VLOOKUP(A219,Adr!A:B,2,FALSE)</f>
        <v>Slovenský veslársky zväz</v>
      </c>
      <c r="C219" s="177" t="s">
        <v>1677</v>
      </c>
      <c r="D219" s="279">
        <v>8000</v>
      </c>
      <c r="E219" s="165">
        <v>0</v>
      </c>
      <c r="F219" s="158" t="s">
        <v>246</v>
      </c>
      <c r="G219" s="161" t="s">
        <v>223</v>
      </c>
      <c r="H219" s="161" t="s">
        <v>917</v>
      </c>
      <c r="I219" s="184" t="str">
        <f t="shared" si="15"/>
        <v>00688304d</v>
      </c>
      <c r="J219" s="159" t="str">
        <f t="shared" si="16"/>
        <v>00688304026 03</v>
      </c>
      <c r="K219" s="5"/>
      <c r="L219" s="159" t="str">
        <f t="shared" si="17"/>
        <v>00688304026 03B</v>
      </c>
      <c r="M219" s="5" t="str">
        <f t="shared" si="18"/>
        <v>Slovenský veslársky zväzdBJurga Viktor</v>
      </c>
      <c r="N219" s="3" t="str">
        <f t="shared" si="19"/>
        <v>00688304dB</v>
      </c>
    </row>
    <row r="220" spans="1:14" x14ac:dyDescent="0.2">
      <c r="A220" s="194" t="s">
        <v>685</v>
      </c>
      <c r="B220" s="196" t="str">
        <f>VLOOKUP(A220,Adr!A:B,2,FALSE)</f>
        <v>Slovenský veslársky zväz</v>
      </c>
      <c r="C220" s="161" t="s">
        <v>1393</v>
      </c>
      <c r="D220" s="281">
        <v>9700</v>
      </c>
      <c r="E220" s="222">
        <v>0</v>
      </c>
      <c r="F220" s="158" t="s">
        <v>246</v>
      </c>
      <c r="G220" s="161" t="s">
        <v>223</v>
      </c>
      <c r="H220" s="161" t="s">
        <v>917</v>
      </c>
      <c r="I220" s="184" t="str">
        <f t="shared" si="15"/>
        <v>00688304d</v>
      </c>
      <c r="J220" s="159" t="str">
        <f t="shared" si="16"/>
        <v>00688304026 03</v>
      </c>
      <c r="K220" s="5"/>
      <c r="L220" s="159" t="str">
        <f t="shared" si="17"/>
        <v>00688304026 03B</v>
      </c>
      <c r="M220" s="5" t="str">
        <f t="shared" si="18"/>
        <v>Slovenský veslársky zväzdBŠimek Oliver</v>
      </c>
      <c r="N220" s="3" t="str">
        <f t="shared" si="19"/>
        <v>00688304dB</v>
      </c>
    </row>
    <row r="221" spans="1:14" x14ac:dyDescent="0.2">
      <c r="A221" s="158" t="s">
        <v>685</v>
      </c>
      <c r="B221" s="196" t="str">
        <f>VLOOKUP(A221,Adr!A:B,2,FALSE)</f>
        <v>Slovenský veslársky zväz</v>
      </c>
      <c r="C221" s="188" t="s">
        <v>1394</v>
      </c>
      <c r="D221" s="281">
        <v>9700</v>
      </c>
      <c r="E221" s="165">
        <v>0</v>
      </c>
      <c r="F221" s="158" t="s">
        <v>246</v>
      </c>
      <c r="G221" s="161" t="s">
        <v>223</v>
      </c>
      <c r="H221" s="161" t="s">
        <v>917</v>
      </c>
      <c r="I221" s="184" t="str">
        <f t="shared" si="15"/>
        <v>00688304d</v>
      </c>
      <c r="J221" s="159" t="str">
        <f t="shared" si="16"/>
        <v>00688304026 03</v>
      </c>
      <c r="K221" s="5"/>
      <c r="L221" s="159" t="str">
        <f t="shared" si="17"/>
        <v>00688304026 03B</v>
      </c>
      <c r="M221" s="5" t="str">
        <f t="shared" si="18"/>
        <v>Slovenský veslársky zväzdBŽemla Michal</v>
      </c>
      <c r="N221" s="3" t="str">
        <f t="shared" si="19"/>
        <v>00688304dB</v>
      </c>
    </row>
    <row r="222" spans="1:14" x14ac:dyDescent="0.2">
      <c r="A222" s="174" t="s">
        <v>692</v>
      </c>
      <c r="B222" s="196" t="str">
        <f>VLOOKUP(A222,Adr!A:B,2,FALSE)</f>
        <v>SLOVENSKÝ ZÁPASNÍCKY ZVÄZ</v>
      </c>
      <c r="C222" s="177" t="s">
        <v>1020</v>
      </c>
      <c r="D222" s="279">
        <v>325208</v>
      </c>
      <c r="E222" s="222">
        <v>0</v>
      </c>
      <c r="F222" s="158" t="s">
        <v>240</v>
      </c>
      <c r="G222" s="161" t="s">
        <v>221</v>
      </c>
      <c r="H222" s="161" t="s">
        <v>917</v>
      </c>
      <c r="I222" s="184" t="str">
        <f t="shared" si="15"/>
        <v>31791981a</v>
      </c>
      <c r="J222" s="159" t="str">
        <f t="shared" si="16"/>
        <v>31791981026 02</v>
      </c>
      <c r="K222" s="5" t="s">
        <v>1021</v>
      </c>
      <c r="L222" s="159" t="str">
        <f t="shared" si="17"/>
        <v>31791981026 02B</v>
      </c>
      <c r="M222" s="5" t="str">
        <f t="shared" si="18"/>
        <v>SLOVENSKÝ ZÁPASNÍCKY ZVÄZaBzápasenie - bežné transfery</v>
      </c>
      <c r="N222" s="3" t="str">
        <f t="shared" si="19"/>
        <v>31791981aB</v>
      </c>
    </row>
    <row r="223" spans="1:14" x14ac:dyDescent="0.2">
      <c r="A223" s="174" t="s">
        <v>692</v>
      </c>
      <c r="B223" s="196" t="str">
        <f>VLOOKUP(A223,Adr!A:B,2,FALSE)</f>
        <v>SLOVENSKÝ ZÁPASNÍCKY ZVÄZ</v>
      </c>
      <c r="C223" s="177" t="s">
        <v>1395</v>
      </c>
      <c r="D223" s="279">
        <v>8000</v>
      </c>
      <c r="E223" s="222">
        <v>0</v>
      </c>
      <c r="F223" s="158" t="s">
        <v>246</v>
      </c>
      <c r="G223" s="161" t="s">
        <v>223</v>
      </c>
      <c r="H223" s="161" t="s">
        <v>917</v>
      </c>
      <c r="I223" s="184" t="str">
        <f t="shared" si="15"/>
        <v>31791981d</v>
      </c>
      <c r="J223" s="159" t="str">
        <f t="shared" si="16"/>
        <v>31791981026 03</v>
      </c>
      <c r="K223" s="5"/>
      <c r="L223" s="159" t="str">
        <f t="shared" si="17"/>
        <v>31791981026 03B</v>
      </c>
      <c r="M223" s="5" t="str">
        <f t="shared" si="18"/>
        <v>SLOVENSKÝ ZÁPASNÍCKY ZVÄZdBGörcs Lara</v>
      </c>
      <c r="N223" s="3" t="str">
        <f t="shared" si="19"/>
        <v>31791981dB</v>
      </c>
    </row>
    <row r="224" spans="1:14" x14ac:dyDescent="0.2">
      <c r="A224" s="158" t="s">
        <v>692</v>
      </c>
      <c r="B224" s="196" t="str">
        <f>VLOOKUP(A224,Adr!A:B,2,FALSE)</f>
        <v>SLOVENSKÝ ZÁPASNÍCKY ZVÄZ</v>
      </c>
      <c r="C224" s="177" t="s">
        <v>1396</v>
      </c>
      <c r="D224" s="279">
        <v>8000</v>
      </c>
      <c r="E224" s="165">
        <v>0</v>
      </c>
      <c r="F224" s="158" t="s">
        <v>246</v>
      </c>
      <c r="G224" s="161" t="s">
        <v>223</v>
      </c>
      <c r="H224" s="161" t="s">
        <v>917</v>
      </c>
      <c r="I224" s="184" t="str">
        <f t="shared" si="15"/>
        <v>31791981d</v>
      </c>
      <c r="J224" s="159" t="str">
        <f t="shared" si="16"/>
        <v>31791981026 03</v>
      </c>
      <c r="K224" s="5"/>
      <c r="L224" s="159" t="str">
        <f t="shared" si="17"/>
        <v>31791981026 03B</v>
      </c>
      <c r="M224" s="5" t="str">
        <f t="shared" si="18"/>
        <v>SLOVENSKÝ ZÁPASNÍCKY ZVÄZdBHegedus Réka</v>
      </c>
      <c r="N224" s="3" t="str">
        <f t="shared" si="19"/>
        <v>31791981dB</v>
      </c>
    </row>
    <row r="225" spans="1:14" x14ac:dyDescent="0.2">
      <c r="A225" s="158" t="s">
        <v>692</v>
      </c>
      <c r="B225" s="196" t="str">
        <f>VLOOKUP(A225,Adr!A:B,2,FALSE)</f>
        <v>SLOVENSKÝ ZÁPASNÍCKY ZVÄZ</v>
      </c>
      <c r="C225" s="188" t="s">
        <v>1397</v>
      </c>
      <c r="D225" s="281">
        <v>18000</v>
      </c>
      <c r="E225" s="222">
        <v>0</v>
      </c>
      <c r="F225" s="158" t="s">
        <v>246</v>
      </c>
      <c r="G225" s="161" t="s">
        <v>223</v>
      </c>
      <c r="H225" s="161" t="s">
        <v>917</v>
      </c>
      <c r="I225" s="184" t="str">
        <f t="shared" si="15"/>
        <v>31791981d</v>
      </c>
      <c r="J225" s="159" t="str">
        <f t="shared" si="16"/>
        <v>31791981026 03</v>
      </c>
      <c r="K225" s="5"/>
      <c r="L225" s="159" t="str">
        <f t="shared" si="17"/>
        <v>31791981026 03B</v>
      </c>
      <c r="M225" s="5" t="str">
        <f t="shared" si="18"/>
        <v>SLOVENSKÝ ZÁPASNÍCKY ZVÄZdBJakšík Adam</v>
      </c>
      <c r="N225" s="3" t="str">
        <f t="shared" si="19"/>
        <v>31791981dB</v>
      </c>
    </row>
    <row r="226" spans="1:14" x14ac:dyDescent="0.2">
      <c r="A226" s="158" t="s">
        <v>692</v>
      </c>
      <c r="B226" s="196" t="str">
        <f>VLOOKUP(A226,Adr!A:B,2,FALSE)</f>
        <v>SLOVENSKÝ ZÁPASNÍCKY ZVÄZ</v>
      </c>
      <c r="C226" s="188" t="s">
        <v>1398</v>
      </c>
      <c r="D226" s="281">
        <v>16000</v>
      </c>
      <c r="E226" s="165">
        <v>0</v>
      </c>
      <c r="F226" s="158" t="s">
        <v>246</v>
      </c>
      <c r="G226" s="161" t="s">
        <v>223</v>
      </c>
      <c r="H226" s="161" t="s">
        <v>917</v>
      </c>
      <c r="I226" s="184" t="str">
        <f t="shared" si="15"/>
        <v>31791981d</v>
      </c>
      <c r="J226" s="159" t="str">
        <f t="shared" si="16"/>
        <v>31791981026 03</v>
      </c>
      <c r="K226" s="5"/>
      <c r="L226" s="159" t="str">
        <f t="shared" si="17"/>
        <v>31791981026 03B</v>
      </c>
      <c r="M226" s="5" t="str">
        <f t="shared" si="18"/>
        <v>SLOVENSKÝ ZÁPASNÍCKY ZVÄZdBMolnár Zsuzsanna</v>
      </c>
      <c r="N226" s="3" t="str">
        <f t="shared" si="19"/>
        <v>31791981dB</v>
      </c>
    </row>
    <row r="227" spans="1:14" x14ac:dyDescent="0.2">
      <c r="A227" s="190" t="s">
        <v>692</v>
      </c>
      <c r="B227" s="196" t="str">
        <f>VLOOKUP(A227,Adr!A:B,2,FALSE)</f>
        <v>SLOVENSKÝ ZÁPASNÍCKY ZVÄZ</v>
      </c>
      <c r="C227" s="177" t="s">
        <v>1399</v>
      </c>
      <c r="D227" s="279">
        <v>62000</v>
      </c>
      <c r="E227" s="222">
        <v>0</v>
      </c>
      <c r="F227" s="158" t="s">
        <v>246</v>
      </c>
      <c r="G227" s="161" t="s">
        <v>223</v>
      </c>
      <c r="H227" s="161" t="s">
        <v>917</v>
      </c>
      <c r="I227" s="184" t="str">
        <f t="shared" si="15"/>
        <v>31791981d</v>
      </c>
      <c r="J227" s="159" t="str">
        <f t="shared" si="16"/>
        <v>31791981026 03</v>
      </c>
      <c r="K227" s="5"/>
      <c r="L227" s="159" t="str">
        <f t="shared" si="17"/>
        <v>31791981026 03B</v>
      </c>
      <c r="M227" s="5" t="str">
        <f t="shared" si="18"/>
        <v>SLOVENSKÝ ZÁPASNÍCKY ZVÄZdBSalkazanov Tajmuraz</v>
      </c>
      <c r="N227" s="3" t="str">
        <f t="shared" si="19"/>
        <v>31791981dB</v>
      </c>
    </row>
    <row r="228" spans="1:14" x14ac:dyDescent="0.2">
      <c r="A228" s="190" t="s">
        <v>692</v>
      </c>
      <c r="B228" s="196" t="str">
        <f>VLOOKUP(A228,Adr!A:B,2,FALSE)</f>
        <v>SLOVENSKÝ ZÁPASNÍCKY ZVÄZ</v>
      </c>
      <c r="C228" s="161" t="s">
        <v>1400</v>
      </c>
      <c r="D228" s="280">
        <v>26000</v>
      </c>
      <c r="E228" s="165">
        <v>0</v>
      </c>
      <c r="F228" s="158" t="s">
        <v>246</v>
      </c>
      <c r="G228" s="161" t="s">
        <v>223</v>
      </c>
      <c r="H228" s="161" t="s">
        <v>917</v>
      </c>
      <c r="I228" s="184" t="str">
        <f t="shared" si="15"/>
        <v>31791981d</v>
      </c>
      <c r="J228" s="159" t="str">
        <f t="shared" si="16"/>
        <v>31791981026 03</v>
      </c>
      <c r="K228" s="5"/>
      <c r="L228" s="159" t="str">
        <f t="shared" si="17"/>
        <v>31791981026 03B</v>
      </c>
      <c r="M228" s="5" t="str">
        <f t="shared" si="18"/>
        <v>SLOVENSKÝ ZÁPASNÍCKY ZVÄZdBTsakulov Batyrbek</v>
      </c>
      <c r="N228" s="3" t="str">
        <f t="shared" si="19"/>
        <v>31791981dB</v>
      </c>
    </row>
    <row r="229" spans="1:14" x14ac:dyDescent="0.2">
      <c r="A229" s="194" t="s">
        <v>698</v>
      </c>
      <c r="B229" s="196" t="str">
        <f>VLOOKUP(A229,Adr!A:B,2,FALSE)</f>
        <v>Slovenský zväz bedmintonu</v>
      </c>
      <c r="C229" s="188" t="s">
        <v>1022</v>
      </c>
      <c r="D229" s="281">
        <v>619126</v>
      </c>
      <c r="E229" s="165">
        <v>0</v>
      </c>
      <c r="F229" s="158" t="s">
        <v>240</v>
      </c>
      <c r="G229" s="161" t="s">
        <v>221</v>
      </c>
      <c r="H229" s="161" t="s">
        <v>917</v>
      </c>
      <c r="I229" s="184" t="str">
        <f t="shared" si="15"/>
        <v>30811546a</v>
      </c>
      <c r="J229" s="159" t="str">
        <f t="shared" si="16"/>
        <v>30811546026 02</v>
      </c>
      <c r="K229" s="5" t="s">
        <v>1023</v>
      </c>
      <c r="L229" s="159" t="str">
        <f t="shared" si="17"/>
        <v>30811546026 02B</v>
      </c>
      <c r="M229" s="5" t="str">
        <f t="shared" si="18"/>
        <v>Slovenský zväz bedmintonuaBbedminton - bežné transfery</v>
      </c>
      <c r="N229" s="3" t="str">
        <f t="shared" si="19"/>
        <v>30811546aB</v>
      </c>
    </row>
    <row r="230" spans="1:14" x14ac:dyDescent="0.2">
      <c r="A230" s="194" t="s">
        <v>698</v>
      </c>
      <c r="B230" s="196" t="str">
        <f>VLOOKUP(A230,Adr!A:B,2,FALSE)</f>
        <v>Slovenský zväz bedmintonu</v>
      </c>
      <c r="C230" s="177" t="s">
        <v>1314</v>
      </c>
      <c r="D230" s="279">
        <v>10001</v>
      </c>
      <c r="E230" s="165">
        <v>0</v>
      </c>
      <c r="F230" s="158" t="s">
        <v>244</v>
      </c>
      <c r="G230" s="161" t="s">
        <v>223</v>
      </c>
      <c r="H230" s="161" t="s">
        <v>917</v>
      </c>
      <c r="I230" s="184" t="str">
        <f t="shared" si="15"/>
        <v>30811546c</v>
      </c>
      <c r="J230" s="159" t="str">
        <f t="shared" si="16"/>
        <v>30811546026 03</v>
      </c>
      <c r="K230" s="5"/>
      <c r="L230" s="159" t="str">
        <f t="shared" si="17"/>
        <v>30811546026 03B</v>
      </c>
      <c r="M230" s="5" t="str">
        <f t="shared" si="18"/>
        <v>Slovenský zväz bedmintonucBzabezpečenie a rozvoj športu bedminton zdravotne postihnutých športovcov</v>
      </c>
      <c r="N230" s="3" t="str">
        <f t="shared" si="19"/>
        <v>30811546cB</v>
      </c>
    </row>
    <row r="231" spans="1:14" x14ac:dyDescent="0.2">
      <c r="A231" s="190" t="s">
        <v>707</v>
      </c>
      <c r="B231" s="196" t="str">
        <f>VLOOKUP(A231,Adr!A:B,2,FALSE)</f>
        <v>Slovenský zväz biatlonu</v>
      </c>
      <c r="C231" s="161" t="s">
        <v>1024</v>
      </c>
      <c r="D231" s="280">
        <v>559549</v>
      </c>
      <c r="E231" s="222">
        <v>0</v>
      </c>
      <c r="F231" s="158" t="s">
        <v>240</v>
      </c>
      <c r="G231" s="161" t="s">
        <v>221</v>
      </c>
      <c r="H231" s="161" t="s">
        <v>917</v>
      </c>
      <c r="I231" s="184" t="str">
        <f t="shared" si="15"/>
        <v>35656743a</v>
      </c>
      <c r="J231" s="159" t="str">
        <f t="shared" si="16"/>
        <v>35656743026 02</v>
      </c>
      <c r="K231" s="5" t="s">
        <v>1025</v>
      </c>
      <c r="L231" s="159" t="str">
        <f t="shared" si="17"/>
        <v>35656743026 02B</v>
      </c>
      <c r="M231" s="5" t="str">
        <f t="shared" si="18"/>
        <v>Slovenský zväz biatlonuaBbiatlon - bežné transfery</v>
      </c>
      <c r="N231" s="3" t="str">
        <f t="shared" si="19"/>
        <v>35656743aB</v>
      </c>
    </row>
    <row r="232" spans="1:14" x14ac:dyDescent="0.2">
      <c r="A232" s="158" t="s">
        <v>707</v>
      </c>
      <c r="B232" s="196" t="str">
        <f>VLOOKUP(A232,Adr!A:B,2,FALSE)</f>
        <v>Slovenský zväz biatlonu</v>
      </c>
      <c r="C232" s="188" t="s">
        <v>1619</v>
      </c>
      <c r="D232" s="281">
        <v>46000</v>
      </c>
      <c r="E232" s="165">
        <v>0</v>
      </c>
      <c r="F232" s="158" t="s">
        <v>240</v>
      </c>
      <c r="G232" s="161" t="s">
        <v>221</v>
      </c>
      <c r="H232" s="161" t="s">
        <v>940</v>
      </c>
      <c r="I232" s="184" t="str">
        <f t="shared" si="15"/>
        <v>35656743a</v>
      </c>
      <c r="J232" s="159" t="str">
        <f t="shared" si="16"/>
        <v>35656743026 02</v>
      </c>
      <c r="K232" s="5" t="s">
        <v>1025</v>
      </c>
      <c r="L232" s="159" t="str">
        <f t="shared" si="17"/>
        <v>35656743026 02K</v>
      </c>
      <c r="M232" s="5" t="str">
        <f t="shared" si="18"/>
        <v>Slovenský zväz biatlonuaKbiatlon - kapitálové transfery</v>
      </c>
      <c r="N232" s="3" t="str">
        <f t="shared" si="19"/>
        <v>35656743aK</v>
      </c>
    </row>
    <row r="233" spans="1:14" x14ac:dyDescent="0.2">
      <c r="A233" s="158" t="s">
        <v>707</v>
      </c>
      <c r="B233" s="196" t="str">
        <f>VLOOKUP(A233,Adr!A:B,2,FALSE)</f>
        <v>Slovenský zväz biatlonu</v>
      </c>
      <c r="C233" s="189" t="s">
        <v>1678</v>
      </c>
      <c r="D233" s="282">
        <v>8000</v>
      </c>
      <c r="E233" s="222">
        <v>0</v>
      </c>
      <c r="F233" s="158" t="s">
        <v>246</v>
      </c>
      <c r="G233" s="161" t="s">
        <v>223</v>
      </c>
      <c r="H233" s="161" t="s">
        <v>917</v>
      </c>
      <c r="I233" s="184" t="str">
        <f t="shared" si="15"/>
        <v>35656743d</v>
      </c>
      <c r="J233" s="159" t="str">
        <f t="shared" si="16"/>
        <v>35656743026 03</v>
      </c>
      <c r="K233" s="5"/>
      <c r="L233" s="159" t="str">
        <f t="shared" si="17"/>
        <v>35656743026 03B</v>
      </c>
      <c r="M233" s="5" t="str">
        <f t="shared" si="18"/>
        <v>Slovenský zväz biatlonudBAdamov Šimon</v>
      </c>
      <c r="N233" s="3" t="str">
        <f t="shared" si="19"/>
        <v>35656743dB</v>
      </c>
    </row>
    <row r="234" spans="1:14" x14ac:dyDescent="0.2">
      <c r="A234" s="190" t="s">
        <v>707</v>
      </c>
      <c r="B234" s="196" t="str">
        <f>VLOOKUP(A234,Adr!A:B,2,FALSE)</f>
        <v>Slovenský zväz biatlonu</v>
      </c>
      <c r="C234" s="188" t="s">
        <v>1405</v>
      </c>
      <c r="D234" s="281">
        <v>32000</v>
      </c>
      <c r="E234" s="165">
        <v>0</v>
      </c>
      <c r="F234" s="158" t="s">
        <v>246</v>
      </c>
      <c r="G234" s="161" t="s">
        <v>223</v>
      </c>
      <c r="H234" s="161" t="s">
        <v>917</v>
      </c>
      <c r="I234" s="184" t="str">
        <f t="shared" si="15"/>
        <v>35656743d</v>
      </c>
      <c r="J234" s="159" t="str">
        <f t="shared" si="16"/>
        <v>35656743026 03</v>
      </c>
      <c r="K234" s="5"/>
      <c r="L234" s="159" t="str">
        <f t="shared" si="17"/>
        <v>35656743026 03B</v>
      </c>
      <c r="M234" s="5" t="str">
        <f t="shared" si="18"/>
        <v>Slovenský zväz biatlonudBBátovská Fialková Paulína</v>
      </c>
      <c r="N234" s="3" t="str">
        <f t="shared" si="19"/>
        <v>35656743dB</v>
      </c>
    </row>
    <row r="235" spans="1:14" x14ac:dyDescent="0.2">
      <c r="A235" s="158" t="s">
        <v>707</v>
      </c>
      <c r="B235" s="196" t="str">
        <f>VLOOKUP(A235,Adr!A:B,2,FALSE)</f>
        <v>Slovenský zväz biatlonu</v>
      </c>
      <c r="C235" s="188" t="s">
        <v>1401</v>
      </c>
      <c r="D235" s="281">
        <v>18000</v>
      </c>
      <c r="E235" s="222">
        <v>0</v>
      </c>
      <c r="F235" s="158" t="s">
        <v>246</v>
      </c>
      <c r="G235" s="161" t="s">
        <v>223</v>
      </c>
      <c r="H235" s="161" t="s">
        <v>917</v>
      </c>
      <c r="I235" s="184" t="str">
        <f t="shared" si="15"/>
        <v>35656743d</v>
      </c>
      <c r="J235" s="159" t="str">
        <f t="shared" si="16"/>
        <v>35656743026 03</v>
      </c>
      <c r="K235" s="5"/>
      <c r="L235" s="159" t="str">
        <f t="shared" si="17"/>
        <v>35656743026 03B</v>
      </c>
      <c r="M235" s="5" t="str">
        <f t="shared" si="18"/>
        <v>Slovenský zväz biatlonudBBorguľa Jakub</v>
      </c>
      <c r="N235" s="3" t="str">
        <f t="shared" si="19"/>
        <v>35656743dB</v>
      </c>
    </row>
    <row r="236" spans="1:14" x14ac:dyDescent="0.2">
      <c r="A236" s="194" t="s">
        <v>707</v>
      </c>
      <c r="B236" s="196" t="str">
        <f>VLOOKUP(A236,Adr!A:B,2,FALSE)</f>
        <v>Slovenský zväz biatlonu</v>
      </c>
      <c r="C236" s="188" t="s">
        <v>1463</v>
      </c>
      <c r="D236" s="279">
        <v>8000</v>
      </c>
      <c r="E236" s="165">
        <v>0</v>
      </c>
      <c r="F236" s="158" t="s">
        <v>246</v>
      </c>
      <c r="G236" s="161" t="s">
        <v>223</v>
      </c>
      <c r="H236" s="161" t="s">
        <v>917</v>
      </c>
      <c r="I236" s="184" t="str">
        <f t="shared" si="15"/>
        <v>35656743d</v>
      </c>
      <c r="J236" s="159" t="str">
        <f t="shared" si="16"/>
        <v>35656743026 03</v>
      </c>
      <c r="K236" s="5"/>
      <c r="L236" s="159" t="str">
        <f t="shared" si="17"/>
        <v>35656743026 03B</v>
      </c>
      <c r="M236" s="5" t="str">
        <f t="shared" si="18"/>
        <v>Slovenský zväz biatlonudBIskhakov Arthur</v>
      </c>
      <c r="N236" s="3" t="str">
        <f t="shared" si="19"/>
        <v>35656743dB</v>
      </c>
    </row>
    <row r="237" spans="1:14" x14ac:dyDescent="0.2">
      <c r="A237" s="158" t="s">
        <v>707</v>
      </c>
      <c r="B237" s="196" t="str">
        <f>VLOOKUP(A237,Adr!A:B,2,FALSE)</f>
        <v>Slovenský zväz biatlonu</v>
      </c>
      <c r="C237" s="177" t="s">
        <v>1402</v>
      </c>
      <c r="D237" s="281">
        <v>42000</v>
      </c>
      <c r="E237" s="222">
        <v>0</v>
      </c>
      <c r="F237" s="158" t="s">
        <v>246</v>
      </c>
      <c r="G237" s="161" t="s">
        <v>223</v>
      </c>
      <c r="H237" s="161" t="s">
        <v>917</v>
      </c>
      <c r="I237" s="184" t="str">
        <f t="shared" si="15"/>
        <v>35656743d</v>
      </c>
      <c r="J237" s="159" t="str">
        <f t="shared" si="16"/>
        <v>35656743026 03</v>
      </c>
      <c r="K237" s="5"/>
      <c r="L237" s="159" t="str">
        <f t="shared" si="17"/>
        <v>35656743026 03B</v>
      </c>
      <c r="M237" s="5" t="str">
        <f t="shared" si="18"/>
        <v>Slovenský zväz biatlonudBKapustová Ema</v>
      </c>
      <c r="N237" s="3" t="str">
        <f t="shared" si="19"/>
        <v>35656743dB</v>
      </c>
    </row>
    <row r="238" spans="1:14" x14ac:dyDescent="0.2">
      <c r="A238" s="190" t="s">
        <v>707</v>
      </c>
      <c r="B238" s="196" t="str">
        <f>VLOOKUP(A238,Adr!A:B,2,FALSE)</f>
        <v>Slovenský zväz biatlonu</v>
      </c>
      <c r="C238" s="161" t="s">
        <v>1679</v>
      </c>
      <c r="D238" s="280">
        <v>16000</v>
      </c>
      <c r="E238" s="165">
        <v>0</v>
      </c>
      <c r="F238" s="158" t="s">
        <v>246</v>
      </c>
      <c r="G238" s="161" t="s">
        <v>223</v>
      </c>
      <c r="H238" s="161" t="s">
        <v>917</v>
      </c>
      <c r="I238" s="184" t="str">
        <f t="shared" si="15"/>
        <v>35656743d</v>
      </c>
      <c r="J238" s="159" t="str">
        <f t="shared" si="16"/>
        <v>35656743026 03</v>
      </c>
      <c r="K238" s="5"/>
      <c r="L238" s="159" t="str">
        <f t="shared" si="17"/>
        <v>35656743026 03B</v>
      </c>
      <c r="M238" s="5" t="str">
        <f t="shared" si="18"/>
        <v>Slovenský zväz biatlonudBKuzmina Anastasia</v>
      </c>
      <c r="N238" s="3" t="str">
        <f t="shared" si="19"/>
        <v>35656743dB</v>
      </c>
    </row>
    <row r="239" spans="1:14" x14ac:dyDescent="0.2">
      <c r="A239" s="190" t="s">
        <v>707</v>
      </c>
      <c r="B239" s="196" t="str">
        <f>VLOOKUP(A239,Adr!A:B,2,FALSE)</f>
        <v>Slovenský zväz biatlonu</v>
      </c>
      <c r="C239" s="188" t="s">
        <v>1680</v>
      </c>
      <c r="D239" s="281">
        <v>8000</v>
      </c>
      <c r="E239" s="222">
        <v>0</v>
      </c>
      <c r="F239" s="158" t="s">
        <v>246</v>
      </c>
      <c r="G239" s="161" t="s">
        <v>223</v>
      </c>
      <c r="H239" s="161" t="s">
        <v>917</v>
      </c>
      <c r="I239" s="184" t="str">
        <f t="shared" si="15"/>
        <v>35656743d</v>
      </c>
      <c r="J239" s="159" t="str">
        <f t="shared" si="16"/>
        <v>35656743026 03</v>
      </c>
      <c r="K239" s="5"/>
      <c r="L239" s="159" t="str">
        <f t="shared" si="17"/>
        <v>35656743026 03B</v>
      </c>
      <c r="M239" s="5" t="str">
        <f t="shared" si="18"/>
        <v>Slovenský zväz biatlonudBRemeňová Mária</v>
      </c>
      <c r="N239" s="3" t="str">
        <f t="shared" si="19"/>
        <v>35656743dB</v>
      </c>
    </row>
    <row r="240" spans="1:14" x14ac:dyDescent="0.2">
      <c r="A240" s="194" t="s">
        <v>707</v>
      </c>
      <c r="B240" s="196" t="str">
        <f>VLOOKUP(A240,Adr!A:B,2,FALSE)</f>
        <v>Slovenský zväz biatlonu</v>
      </c>
      <c r="C240" s="177" t="s">
        <v>1464</v>
      </c>
      <c r="D240" s="279">
        <v>8000</v>
      </c>
      <c r="E240" s="165">
        <v>0</v>
      </c>
      <c r="F240" s="158" t="s">
        <v>246</v>
      </c>
      <c r="G240" s="161" t="s">
        <v>223</v>
      </c>
      <c r="H240" s="161" t="s">
        <v>917</v>
      </c>
      <c r="I240" s="184" t="str">
        <f t="shared" si="15"/>
        <v>35656743d</v>
      </c>
      <c r="J240" s="159" t="str">
        <f t="shared" si="16"/>
        <v>35656743026 03</v>
      </c>
      <c r="K240" s="5"/>
      <c r="L240" s="159" t="str">
        <f t="shared" si="17"/>
        <v>35656743026 03B</v>
      </c>
      <c r="M240" s="5" t="str">
        <f t="shared" si="18"/>
        <v>Slovenský zväz biatlonudBStraková Michaela</v>
      </c>
      <c r="N240" s="3" t="str">
        <f t="shared" si="19"/>
        <v>35656743dB</v>
      </c>
    </row>
    <row r="241" spans="1:14" x14ac:dyDescent="0.2">
      <c r="A241" s="158" t="s">
        <v>707</v>
      </c>
      <c r="B241" s="196" t="str">
        <f>VLOOKUP(A241,Adr!A:B,2,FALSE)</f>
        <v>Slovenský zväz biatlonu</v>
      </c>
      <c r="C241" s="177" t="s">
        <v>1403</v>
      </c>
      <c r="D241" s="279">
        <v>8000</v>
      </c>
      <c r="E241" s="222">
        <v>0</v>
      </c>
      <c r="F241" s="158" t="s">
        <v>246</v>
      </c>
      <c r="G241" s="161" t="s">
        <v>223</v>
      </c>
      <c r="H241" s="161" t="s">
        <v>917</v>
      </c>
      <c r="I241" s="184" t="str">
        <f t="shared" si="15"/>
        <v>35656743d</v>
      </c>
      <c r="J241" s="159" t="str">
        <f t="shared" si="16"/>
        <v>35656743026 03</v>
      </c>
      <c r="K241" s="5"/>
      <c r="L241" s="159" t="str">
        <f t="shared" si="17"/>
        <v>35656743026 03B</v>
      </c>
      <c r="M241" s="5" t="str">
        <f t="shared" si="18"/>
        <v>Slovenský zväz biatlonudBštafeta - biatlon - juniori</v>
      </c>
      <c r="N241" s="3" t="str">
        <f t="shared" si="19"/>
        <v>35656743dB</v>
      </c>
    </row>
    <row r="242" spans="1:14" x14ac:dyDescent="0.2">
      <c r="A242" s="158" t="s">
        <v>707</v>
      </c>
      <c r="B242" s="196" t="str">
        <f>VLOOKUP(A242,Adr!A:B,2,FALSE)</f>
        <v>Slovenský zväz biatlonu</v>
      </c>
      <c r="C242" s="188" t="s">
        <v>1404</v>
      </c>
      <c r="D242" s="281">
        <v>8000</v>
      </c>
      <c r="E242" s="165">
        <v>0</v>
      </c>
      <c r="F242" s="158" t="s">
        <v>246</v>
      </c>
      <c r="G242" s="161" t="s">
        <v>223</v>
      </c>
      <c r="H242" s="161" t="s">
        <v>917</v>
      </c>
      <c r="I242" s="184" t="str">
        <f t="shared" si="15"/>
        <v>35656743d</v>
      </c>
      <c r="J242" s="159" t="str">
        <f t="shared" si="16"/>
        <v>35656743026 03</v>
      </c>
      <c r="K242" s="5"/>
      <c r="L242" s="159" t="str">
        <f t="shared" si="17"/>
        <v>35656743026 03B</v>
      </c>
      <c r="M242" s="5" t="str">
        <f t="shared" si="18"/>
        <v>Slovenský zväz biatlonudBštafeta - biatlon - juniorky</v>
      </c>
      <c r="N242" s="3" t="str">
        <f t="shared" si="19"/>
        <v>35656743dB</v>
      </c>
    </row>
    <row r="243" spans="1:14" x14ac:dyDescent="0.2">
      <c r="A243" s="194" t="s">
        <v>707</v>
      </c>
      <c r="B243" s="196" t="str">
        <f>VLOOKUP(A243,Adr!A:B,2,FALSE)</f>
        <v>Slovenský zväz biatlonu</v>
      </c>
      <c r="C243" s="177" t="s">
        <v>1681</v>
      </c>
      <c r="D243" s="279">
        <v>8000</v>
      </c>
      <c r="E243" s="222">
        <v>0</v>
      </c>
      <c r="F243" s="158" t="s">
        <v>246</v>
      </c>
      <c r="G243" s="161" t="s">
        <v>223</v>
      </c>
      <c r="H243" s="161" t="s">
        <v>917</v>
      </c>
      <c r="I243" s="184" t="str">
        <f t="shared" si="15"/>
        <v>35656743d</v>
      </c>
      <c r="J243" s="159" t="str">
        <f t="shared" si="16"/>
        <v>35656743026 03</v>
      </c>
      <c r="K243" s="5"/>
      <c r="L243" s="159" t="str">
        <f t="shared" si="17"/>
        <v>35656743026 03B</v>
      </c>
      <c r="M243" s="5" t="str">
        <f t="shared" si="18"/>
        <v>Slovenský zväz biatlonudBštafeta - biatlon - single mix</v>
      </c>
      <c r="N243" s="3" t="str">
        <f t="shared" si="19"/>
        <v>35656743dB</v>
      </c>
    </row>
    <row r="244" spans="1:14" x14ac:dyDescent="0.2">
      <c r="A244" s="190" t="s">
        <v>707</v>
      </c>
      <c r="B244" s="196" t="str">
        <f>VLOOKUP(A244,Adr!A:B,2,FALSE)</f>
        <v>Slovenský zväz biatlonu</v>
      </c>
      <c r="C244" s="177" t="s">
        <v>1465</v>
      </c>
      <c r="D244" s="279">
        <v>42000</v>
      </c>
      <c r="E244" s="165">
        <v>0</v>
      </c>
      <c r="F244" s="158" t="s">
        <v>246</v>
      </c>
      <c r="G244" s="161" t="s">
        <v>223</v>
      </c>
      <c r="H244" s="161" t="s">
        <v>917</v>
      </c>
      <c r="I244" s="184" t="str">
        <f t="shared" si="15"/>
        <v>35656743d</v>
      </c>
      <c r="J244" s="159" t="str">
        <f t="shared" si="16"/>
        <v>35656743026 03</v>
      </c>
      <c r="K244" s="5"/>
      <c r="L244" s="159" t="str">
        <f t="shared" si="17"/>
        <v>35656743026 03B</v>
      </c>
      <c r="M244" s="5" t="str">
        <f t="shared" si="18"/>
        <v>Slovenský zväz biatlonudBštafeta - biatlon - ženy</v>
      </c>
      <c r="N244" s="3" t="str">
        <f t="shared" si="19"/>
        <v>35656743dB</v>
      </c>
    </row>
    <row r="245" spans="1:14" x14ac:dyDescent="0.2">
      <c r="A245" s="190" t="s">
        <v>716</v>
      </c>
      <c r="B245" s="196" t="str">
        <f>VLOOKUP(A245,Adr!A:B,2,FALSE)</f>
        <v>Slovenský zväz bobistov</v>
      </c>
      <c r="C245" s="177" t="s">
        <v>1026</v>
      </c>
      <c r="D245" s="279">
        <v>83796</v>
      </c>
      <c r="E245" s="222">
        <v>0</v>
      </c>
      <c r="F245" s="158" t="s">
        <v>240</v>
      </c>
      <c r="G245" s="161" t="s">
        <v>221</v>
      </c>
      <c r="H245" s="161" t="s">
        <v>917</v>
      </c>
      <c r="I245" s="184" t="str">
        <f t="shared" si="15"/>
        <v>36067580a</v>
      </c>
      <c r="J245" s="159" t="str">
        <f t="shared" si="16"/>
        <v>36067580026 02</v>
      </c>
      <c r="K245" s="5" t="s">
        <v>1027</v>
      </c>
      <c r="L245" s="159" t="str">
        <f t="shared" si="17"/>
        <v>36067580026 02B</v>
      </c>
      <c r="M245" s="5" t="str">
        <f t="shared" si="18"/>
        <v>Slovenský zväz bobistovaBboby a skeleton - bežné transfery</v>
      </c>
      <c r="N245" s="3" t="str">
        <f t="shared" si="19"/>
        <v>36067580aB</v>
      </c>
    </row>
    <row r="246" spans="1:14" x14ac:dyDescent="0.2">
      <c r="A246" s="158" t="s">
        <v>716</v>
      </c>
      <c r="B246" s="196" t="str">
        <f>VLOOKUP(A246,Adr!A:B,2,FALSE)</f>
        <v>Slovenský zväz bobistov</v>
      </c>
      <c r="C246" s="177" t="s">
        <v>1682</v>
      </c>
      <c r="D246" s="279">
        <v>8000</v>
      </c>
      <c r="E246" s="222">
        <v>0</v>
      </c>
      <c r="F246" s="158" t="s">
        <v>246</v>
      </c>
      <c r="G246" s="161" t="s">
        <v>223</v>
      </c>
      <c r="H246" s="161" t="s">
        <v>917</v>
      </c>
      <c r="I246" s="184" t="str">
        <f t="shared" si="15"/>
        <v>36067580d</v>
      </c>
      <c r="J246" s="159" t="str">
        <f t="shared" si="16"/>
        <v>36067580026 03</v>
      </c>
      <c r="K246" s="5"/>
      <c r="L246" s="159" t="str">
        <f t="shared" si="17"/>
        <v>36067580026 03B</v>
      </c>
      <c r="M246" s="5" t="str">
        <f t="shared" si="18"/>
        <v>Slovenský zväz bobistovdBČerňanská Viktória</v>
      </c>
      <c r="N246" s="3" t="str">
        <f t="shared" si="19"/>
        <v>36067580dB</v>
      </c>
    </row>
    <row r="247" spans="1:14" x14ac:dyDescent="0.2">
      <c r="A247" s="190" t="s">
        <v>716</v>
      </c>
      <c r="B247" s="196" t="str">
        <f>VLOOKUP(A247,Adr!A:B,2,FALSE)</f>
        <v>Slovenský zväz bobistov</v>
      </c>
      <c r="C247" s="177" t="s">
        <v>1683</v>
      </c>
      <c r="D247" s="279">
        <v>8000</v>
      </c>
      <c r="E247" s="165">
        <v>0</v>
      </c>
      <c r="F247" s="158" t="s">
        <v>246</v>
      </c>
      <c r="G247" s="161" t="s">
        <v>223</v>
      </c>
      <c r="H247" s="161" t="s">
        <v>917</v>
      </c>
      <c r="I247" s="184" t="str">
        <f t="shared" si="15"/>
        <v>36067580d</v>
      </c>
      <c r="J247" s="159" t="str">
        <f t="shared" si="16"/>
        <v>36067580026 03</v>
      </c>
      <c r="K247" s="5"/>
      <c r="L247" s="159" t="str">
        <f t="shared" si="17"/>
        <v>36067580026 03B</v>
      </c>
      <c r="M247" s="5" t="str">
        <f t="shared" si="18"/>
        <v>Slovenský zväz bobistovdBMokrášová Lucia</v>
      </c>
      <c r="N247" s="3" t="str">
        <f t="shared" si="19"/>
        <v>36067580dB</v>
      </c>
    </row>
    <row r="248" spans="1:14" x14ac:dyDescent="0.2">
      <c r="A248" s="158" t="s">
        <v>725</v>
      </c>
      <c r="B248" s="196" t="str">
        <f>VLOOKUP(A248,Adr!A:B,2,FALSE)</f>
        <v>Slovenský zväz cyklistiky</v>
      </c>
      <c r="C248" s="188" t="s">
        <v>1028</v>
      </c>
      <c r="D248" s="281">
        <v>2856269</v>
      </c>
      <c r="E248" s="165">
        <v>0</v>
      </c>
      <c r="F248" s="158" t="s">
        <v>240</v>
      </c>
      <c r="G248" s="161" t="s">
        <v>221</v>
      </c>
      <c r="H248" s="161" t="s">
        <v>917</v>
      </c>
      <c r="I248" s="184" t="str">
        <f t="shared" si="15"/>
        <v>00684112a</v>
      </c>
      <c r="J248" s="159" t="str">
        <f t="shared" si="16"/>
        <v>00684112026 02</v>
      </c>
      <c r="K248" s="5" t="s">
        <v>1029</v>
      </c>
      <c r="L248" s="159" t="str">
        <f t="shared" si="17"/>
        <v>00684112026 02B</v>
      </c>
      <c r="M248" s="5" t="str">
        <f t="shared" si="18"/>
        <v>Slovenský zväz cyklistikyaBcyklistika - bežné transfery</v>
      </c>
      <c r="N248" s="3" t="str">
        <f t="shared" si="19"/>
        <v>00684112aB</v>
      </c>
    </row>
    <row r="249" spans="1:14" ht="22.5" x14ac:dyDescent="0.2">
      <c r="A249" s="158" t="s">
        <v>725</v>
      </c>
      <c r="B249" s="196" t="str">
        <f>VLOOKUP(A249,Adr!A:B,2,FALSE)</f>
        <v>Slovenský zväz cyklistiky</v>
      </c>
      <c r="C249" s="188" t="s">
        <v>1315</v>
      </c>
      <c r="D249" s="281">
        <v>60635</v>
      </c>
      <c r="E249" s="222">
        <v>0</v>
      </c>
      <c r="F249" s="158" t="s">
        <v>244</v>
      </c>
      <c r="G249" s="161" t="s">
        <v>223</v>
      </c>
      <c r="H249" s="161" t="s">
        <v>917</v>
      </c>
      <c r="I249" s="184" t="str">
        <f t="shared" si="15"/>
        <v>00684112c</v>
      </c>
      <c r="J249" s="159" t="str">
        <f t="shared" si="16"/>
        <v>00684112026 03</v>
      </c>
      <c r="K249" s="5"/>
      <c r="L249" s="159" t="str">
        <f t="shared" si="17"/>
        <v>00684112026 03B</v>
      </c>
      <c r="M249" s="5" t="str">
        <f t="shared" si="18"/>
        <v>Slovenský zväz cyklistikycBzabezpečenie a rozvoj športu cyklistika zdravotne postihnutých športovcov</v>
      </c>
      <c r="N249" s="3" t="str">
        <f t="shared" si="19"/>
        <v>00684112cB</v>
      </c>
    </row>
    <row r="250" spans="1:14" x14ac:dyDescent="0.2">
      <c r="A250" s="194" t="s">
        <v>725</v>
      </c>
      <c r="B250" s="196" t="str">
        <f>VLOOKUP(A250,Adr!A:B,2,FALSE)</f>
        <v>Slovenský zväz cyklistiky</v>
      </c>
      <c r="C250" s="177" t="s">
        <v>1406</v>
      </c>
      <c r="D250" s="281">
        <v>22000</v>
      </c>
      <c r="E250" s="222">
        <v>0</v>
      </c>
      <c r="F250" s="158" t="s">
        <v>246</v>
      </c>
      <c r="G250" s="161" t="s">
        <v>223</v>
      </c>
      <c r="H250" s="161" t="s">
        <v>917</v>
      </c>
      <c r="I250" s="184" t="str">
        <f t="shared" si="15"/>
        <v>00684112d</v>
      </c>
      <c r="J250" s="159" t="str">
        <f t="shared" si="16"/>
        <v>00684112026 03</v>
      </c>
      <c r="K250" s="5"/>
      <c r="L250" s="159" t="str">
        <f t="shared" si="17"/>
        <v>00684112026 03B</v>
      </c>
      <c r="M250" s="5" t="str">
        <f t="shared" si="18"/>
        <v>Slovenský zväz cyklistikydBČorej Jozef</v>
      </c>
      <c r="N250" s="3" t="str">
        <f t="shared" si="19"/>
        <v>00684112dB</v>
      </c>
    </row>
    <row r="251" spans="1:14" x14ac:dyDescent="0.2">
      <c r="A251" s="194" t="s">
        <v>725</v>
      </c>
      <c r="B251" s="196" t="str">
        <f>VLOOKUP(A251,Adr!A:B,2,FALSE)</f>
        <v>Slovenský zväz cyklistiky</v>
      </c>
      <c r="C251" s="177" t="s">
        <v>1407</v>
      </c>
      <c r="D251" s="279">
        <v>23000</v>
      </c>
      <c r="E251" s="165">
        <v>0</v>
      </c>
      <c r="F251" s="158" t="s">
        <v>246</v>
      </c>
      <c r="G251" s="161" t="s">
        <v>223</v>
      </c>
      <c r="H251" s="161" t="s">
        <v>917</v>
      </c>
      <c r="I251" s="184" t="str">
        <f t="shared" si="15"/>
        <v>00684112d</v>
      </c>
      <c r="J251" s="159" t="str">
        <f t="shared" si="16"/>
        <v>00684112026 03</v>
      </c>
      <c r="K251" s="5"/>
      <c r="L251" s="159" t="str">
        <f t="shared" si="17"/>
        <v>00684112026 03B</v>
      </c>
      <c r="M251" s="5" t="str">
        <f t="shared" si="18"/>
        <v>Slovenský zväz cyklistikydBChladoňová Viktória</v>
      </c>
      <c r="N251" s="3" t="str">
        <f t="shared" si="19"/>
        <v>00684112dB</v>
      </c>
    </row>
    <row r="252" spans="1:14" x14ac:dyDescent="0.2">
      <c r="A252" s="174" t="s">
        <v>725</v>
      </c>
      <c r="B252" s="196" t="str">
        <f>VLOOKUP(A252,Adr!A:B,2,FALSE)</f>
        <v>Slovenský zväz cyklistiky</v>
      </c>
      <c r="C252" s="177" t="s">
        <v>1408</v>
      </c>
      <c r="D252" s="179">
        <v>21000</v>
      </c>
      <c r="E252" s="222">
        <v>0</v>
      </c>
      <c r="F252" s="174" t="s">
        <v>246</v>
      </c>
      <c r="G252" s="177" t="s">
        <v>223</v>
      </c>
      <c r="H252" s="177" t="s">
        <v>917</v>
      </c>
      <c r="I252" s="184" t="str">
        <f t="shared" si="15"/>
        <v>00684112d</v>
      </c>
      <c r="J252" s="159" t="str">
        <f t="shared" si="16"/>
        <v>00684112026 03</v>
      </c>
      <c r="K252" s="5"/>
      <c r="L252" s="159" t="str">
        <f t="shared" si="17"/>
        <v>00684112026 03B</v>
      </c>
      <c r="M252" s="5" t="str">
        <f t="shared" si="18"/>
        <v>Slovenský zväz cyklistikydBManiková Dominika</v>
      </c>
      <c r="N252" s="3" t="str">
        <f t="shared" si="19"/>
        <v>00684112dB</v>
      </c>
    </row>
    <row r="253" spans="1:14" x14ac:dyDescent="0.2">
      <c r="A253" s="194" t="s">
        <v>725</v>
      </c>
      <c r="B253" s="196" t="str">
        <f>VLOOKUP(A253,Adr!A:B,2,FALSE)</f>
        <v>Slovenský zväz cyklistiky</v>
      </c>
      <c r="C253" s="188" t="s">
        <v>1409</v>
      </c>
      <c r="D253" s="279">
        <v>54000</v>
      </c>
      <c r="E253" s="165">
        <v>0</v>
      </c>
      <c r="F253" s="158" t="s">
        <v>246</v>
      </c>
      <c r="G253" s="161" t="s">
        <v>223</v>
      </c>
      <c r="H253" s="161" t="s">
        <v>917</v>
      </c>
      <c r="I253" s="184" t="str">
        <f t="shared" si="15"/>
        <v>00684112d</v>
      </c>
      <c r="J253" s="159" t="str">
        <f t="shared" si="16"/>
        <v>00684112026 03</v>
      </c>
      <c r="K253" s="5"/>
      <c r="L253" s="159" t="str">
        <f t="shared" si="17"/>
        <v>00684112026 03B</v>
      </c>
      <c r="M253" s="5" t="str">
        <f t="shared" si="18"/>
        <v>Slovenský zväz cyklistikydBMetelka Jozef</v>
      </c>
      <c r="N253" s="3" t="str">
        <f t="shared" si="19"/>
        <v>00684112dB</v>
      </c>
    </row>
    <row r="254" spans="1:14" x14ac:dyDescent="0.2">
      <c r="A254" s="190" t="s">
        <v>725</v>
      </c>
      <c r="B254" s="196" t="str">
        <f>VLOOKUP(A254,Adr!A:B,2,FALSE)</f>
        <v>Slovenský zväz cyklistiky</v>
      </c>
      <c r="C254" s="161" t="s">
        <v>1410</v>
      </c>
      <c r="D254" s="280">
        <v>18000</v>
      </c>
      <c r="E254" s="222">
        <v>0</v>
      </c>
      <c r="F254" s="158" t="s">
        <v>246</v>
      </c>
      <c r="G254" s="161" t="s">
        <v>223</v>
      </c>
      <c r="H254" s="161" t="s">
        <v>917</v>
      </c>
      <c r="I254" s="184" t="str">
        <f t="shared" si="15"/>
        <v>00684112d</v>
      </c>
      <c r="J254" s="159" t="str">
        <f t="shared" si="16"/>
        <v>00684112026 03</v>
      </c>
      <c r="K254" s="5"/>
      <c r="L254" s="159" t="str">
        <f t="shared" si="17"/>
        <v>00684112026 03B</v>
      </c>
      <c r="M254" s="5" t="str">
        <f t="shared" si="18"/>
        <v>Slovenský zväz cyklistikydBSvrček Martin</v>
      </c>
      <c r="N254" s="3" t="str">
        <f t="shared" si="19"/>
        <v>00684112dB</v>
      </c>
    </row>
    <row r="255" spans="1:14" x14ac:dyDescent="0.2">
      <c r="A255" s="194" t="s">
        <v>734</v>
      </c>
      <c r="B255" s="196" t="str">
        <f>VLOOKUP(A255,Adr!A:B,2,FALSE)</f>
        <v>Slovenský zväz dráhového golfu</v>
      </c>
      <c r="C255" s="189" t="s">
        <v>1030</v>
      </c>
      <c r="D255" s="282">
        <v>32930</v>
      </c>
      <c r="E255" s="222">
        <v>0</v>
      </c>
      <c r="F255" s="158" t="s">
        <v>240</v>
      </c>
      <c r="G255" s="161" t="s">
        <v>221</v>
      </c>
      <c r="H255" s="161" t="s">
        <v>917</v>
      </c>
      <c r="I255" s="184" t="str">
        <f t="shared" si="15"/>
        <v>31806431a</v>
      </c>
      <c r="J255" s="159" t="str">
        <f t="shared" si="16"/>
        <v>31806431026 02</v>
      </c>
      <c r="K255" s="5" t="s">
        <v>1031</v>
      </c>
      <c r="L255" s="159" t="str">
        <f t="shared" si="17"/>
        <v>31806431026 02B</v>
      </c>
      <c r="M255" s="5" t="str">
        <f t="shared" si="18"/>
        <v>Slovenský zväz dráhového golfuaBdráhový golf - bežné transfery</v>
      </c>
      <c r="N255" s="3" t="str">
        <f t="shared" si="19"/>
        <v>31806431aB</v>
      </c>
    </row>
    <row r="256" spans="1:14" x14ac:dyDescent="0.2">
      <c r="A256" s="194" t="s">
        <v>741</v>
      </c>
      <c r="B256" s="196" t="str">
        <f>VLOOKUP(A256,Adr!A:B,2,FALSE)</f>
        <v>Slovenský zväz florbalu</v>
      </c>
      <c r="C256" s="161" t="s">
        <v>1032</v>
      </c>
      <c r="D256" s="280">
        <v>1051890</v>
      </c>
      <c r="E256" s="165">
        <v>0</v>
      </c>
      <c r="F256" s="158" t="s">
        <v>240</v>
      </c>
      <c r="G256" s="161" t="s">
        <v>221</v>
      </c>
      <c r="H256" s="161" t="s">
        <v>917</v>
      </c>
      <c r="I256" s="184" t="str">
        <f t="shared" si="15"/>
        <v>31795421a</v>
      </c>
      <c r="J256" s="159" t="str">
        <f t="shared" si="16"/>
        <v>31795421026 02</v>
      </c>
      <c r="K256" s="5" t="s">
        <v>1033</v>
      </c>
      <c r="L256" s="159" t="str">
        <f t="shared" si="17"/>
        <v>31795421026 02B</v>
      </c>
      <c r="M256" s="5" t="str">
        <f t="shared" si="18"/>
        <v>Slovenský zväz florbaluaBflorbal - bežné transfery</v>
      </c>
      <c r="N256" s="3" t="str">
        <f t="shared" si="19"/>
        <v>31795421aB</v>
      </c>
    </row>
    <row r="257" spans="1:14" x14ac:dyDescent="0.2">
      <c r="A257" s="158" t="s">
        <v>747</v>
      </c>
      <c r="B257" s="196" t="str">
        <f>VLOOKUP(A257,Adr!A:B,2,FALSE)</f>
        <v>Slovenský zväz hádzanej</v>
      </c>
      <c r="C257" s="189" t="s">
        <v>1034</v>
      </c>
      <c r="D257" s="282">
        <v>2558042</v>
      </c>
      <c r="E257" s="222">
        <v>0</v>
      </c>
      <c r="F257" s="158" t="s">
        <v>240</v>
      </c>
      <c r="G257" s="161" t="s">
        <v>221</v>
      </c>
      <c r="H257" s="161" t="s">
        <v>917</v>
      </c>
      <c r="I257" s="184" t="str">
        <f t="shared" si="15"/>
        <v>30774772a</v>
      </c>
      <c r="J257" s="159" t="str">
        <f t="shared" si="16"/>
        <v>30774772026 02</v>
      </c>
      <c r="K257" s="5" t="s">
        <v>1035</v>
      </c>
      <c r="L257" s="159" t="str">
        <f t="shared" si="17"/>
        <v>30774772026 02B</v>
      </c>
      <c r="M257" s="5" t="str">
        <f t="shared" si="18"/>
        <v>Slovenský zväz hádzanejaBhádzaná - bežné transfery</v>
      </c>
      <c r="N257" s="3" t="str">
        <f t="shared" si="19"/>
        <v>30774772aB</v>
      </c>
    </row>
    <row r="258" spans="1:14" x14ac:dyDescent="0.2">
      <c r="A258" s="190">
        <v>42390800</v>
      </c>
      <c r="B258" s="196" t="str">
        <f>VLOOKUP(A258,Adr!A:B,2,FALSE)</f>
        <v>Slovenský zväz hasičského športu</v>
      </c>
      <c r="C258" s="161" t="s">
        <v>253</v>
      </c>
      <c r="D258" s="280">
        <v>18300</v>
      </c>
      <c r="E258" s="165">
        <v>0</v>
      </c>
      <c r="F258" s="158" t="s">
        <v>252</v>
      </c>
      <c r="G258" s="161" t="s">
        <v>223</v>
      </c>
      <c r="H258" s="161" t="s">
        <v>917</v>
      </c>
      <c r="I258" s="184" t="str">
        <f t="shared" ref="I258:I321" si="20">A258&amp;F258</f>
        <v>42390800g</v>
      </c>
      <c r="J258" s="159" t="str">
        <f t="shared" ref="J258:J321" si="21">A258&amp;G258</f>
        <v>42390800026 03</v>
      </c>
      <c r="K258" s="5"/>
      <c r="L258" s="159" t="str">
        <f t="shared" ref="L258:L321" si="22">A258&amp;G258&amp;H258</f>
        <v>42390800026 03B</v>
      </c>
      <c r="M258" s="5" t="str">
        <f t="shared" ref="M258:M321" si="23">B258&amp;F258&amp;H258&amp;C258</f>
        <v>Slovenský zväz hasičského športugBrozvoj športov, ktoré nie sú uznanými podľa zákona č. 440/2015 Z. z.</v>
      </c>
      <c r="N258" s="3" t="str">
        <f t="shared" ref="N258:N321" si="24">+I258&amp;H258</f>
        <v>42390800gB</v>
      </c>
    </row>
    <row r="259" spans="1:14" x14ac:dyDescent="0.2">
      <c r="A259" s="194" t="s">
        <v>1823</v>
      </c>
      <c r="B259" s="196" t="str">
        <f>VLOOKUP(A259,Adr!A:B,2,FALSE)</f>
        <v>Slovenský zväz integrovaného tanca a tanečného športu</v>
      </c>
      <c r="C259" s="177" t="s">
        <v>253</v>
      </c>
      <c r="D259" s="279">
        <v>47100</v>
      </c>
      <c r="E259" s="222">
        <v>0</v>
      </c>
      <c r="F259" s="158" t="s">
        <v>252</v>
      </c>
      <c r="G259" s="161" t="s">
        <v>223</v>
      </c>
      <c r="H259" s="161" t="s">
        <v>917</v>
      </c>
      <c r="I259" s="184" t="str">
        <f t="shared" si="20"/>
        <v>36070351g</v>
      </c>
      <c r="J259" s="159" t="str">
        <f t="shared" si="21"/>
        <v>36070351026 03</v>
      </c>
      <c r="K259" s="5"/>
      <c r="L259" s="159" t="str">
        <f t="shared" si="22"/>
        <v>36070351026 03B</v>
      </c>
      <c r="M259" s="5" t="str">
        <f t="shared" si="23"/>
        <v>Slovenský zväz integrovaného tanca a tanečného športugBrozvoj športov, ktoré nie sú uznanými podľa zákona č. 440/2015 Z. z.</v>
      </c>
      <c r="N259" s="3" t="str">
        <f t="shared" si="24"/>
        <v>36070351gB</v>
      </c>
    </row>
    <row r="260" spans="1:14" x14ac:dyDescent="0.2">
      <c r="A260" s="190" t="s">
        <v>754</v>
      </c>
      <c r="B260" s="196" t="str">
        <f>VLOOKUP(A260,Adr!A:B,2,FALSE)</f>
        <v>Slovenský zväz jachtingu</v>
      </c>
      <c r="C260" s="188" t="s">
        <v>1036</v>
      </c>
      <c r="D260" s="279">
        <v>86190</v>
      </c>
      <c r="E260" s="165">
        <v>0</v>
      </c>
      <c r="F260" s="158" t="s">
        <v>240</v>
      </c>
      <c r="G260" s="161" t="s">
        <v>221</v>
      </c>
      <c r="H260" s="161" t="s">
        <v>917</v>
      </c>
      <c r="I260" s="184" t="str">
        <f t="shared" si="20"/>
        <v>30793211a</v>
      </c>
      <c r="J260" s="159" t="str">
        <f t="shared" si="21"/>
        <v>30793211026 02</v>
      </c>
      <c r="K260" s="5" t="s">
        <v>1037</v>
      </c>
      <c r="L260" s="159" t="str">
        <f t="shared" si="22"/>
        <v>30793211026 02B</v>
      </c>
      <c r="M260" s="5" t="str">
        <f t="shared" si="23"/>
        <v>Slovenský zväz jachtinguaBjachting - bežné transfery</v>
      </c>
      <c r="N260" s="3" t="str">
        <f t="shared" si="24"/>
        <v>30793211aB</v>
      </c>
    </row>
    <row r="261" spans="1:14" x14ac:dyDescent="0.2">
      <c r="A261" s="194" t="s">
        <v>761</v>
      </c>
      <c r="B261" s="196" t="str">
        <f>VLOOKUP(A261,Adr!A:B,2,FALSE)</f>
        <v>Slovenský zväz Judo</v>
      </c>
      <c r="C261" s="177" t="s">
        <v>1038</v>
      </c>
      <c r="D261" s="279">
        <v>284697</v>
      </c>
      <c r="E261" s="222">
        <v>0</v>
      </c>
      <c r="F261" s="158" t="s">
        <v>240</v>
      </c>
      <c r="G261" s="161" t="s">
        <v>221</v>
      </c>
      <c r="H261" s="161" t="s">
        <v>917</v>
      </c>
      <c r="I261" s="184" t="str">
        <f t="shared" si="20"/>
        <v>17308518a</v>
      </c>
      <c r="J261" s="159" t="str">
        <f t="shared" si="21"/>
        <v>17308518026 02</v>
      </c>
      <c r="K261" s="5" t="s">
        <v>1039</v>
      </c>
      <c r="L261" s="159" t="str">
        <f t="shared" si="22"/>
        <v>17308518026 02B</v>
      </c>
      <c r="M261" s="5" t="str">
        <f t="shared" si="23"/>
        <v>Slovenský zväz JudoaBjudo - bežné transfery</v>
      </c>
      <c r="N261" s="3" t="str">
        <f t="shared" si="24"/>
        <v>17308518aB</v>
      </c>
    </row>
    <row r="262" spans="1:14" x14ac:dyDescent="0.2">
      <c r="A262" s="190" t="s">
        <v>761</v>
      </c>
      <c r="B262" s="196" t="str">
        <f>VLOOKUP(A262,Adr!A:B,2,FALSE)</f>
        <v>Slovenský zväz Judo</v>
      </c>
      <c r="C262" s="161" t="s">
        <v>1411</v>
      </c>
      <c r="D262" s="281">
        <v>42000</v>
      </c>
      <c r="E262" s="165">
        <v>0</v>
      </c>
      <c r="F262" s="158" t="s">
        <v>246</v>
      </c>
      <c r="G262" s="161" t="s">
        <v>223</v>
      </c>
      <c r="H262" s="161" t="s">
        <v>917</v>
      </c>
      <c r="I262" s="184" t="str">
        <f t="shared" si="20"/>
        <v>17308518d</v>
      </c>
      <c r="J262" s="159" t="str">
        <f t="shared" si="21"/>
        <v>17308518026 03</v>
      </c>
      <c r="K262" s="5"/>
      <c r="L262" s="159" t="str">
        <f t="shared" si="22"/>
        <v>17308518026 03B</v>
      </c>
      <c r="M262" s="5" t="str">
        <f t="shared" si="23"/>
        <v>Slovenský zväz JudodBFízeľ Márius</v>
      </c>
      <c r="N262" s="3" t="str">
        <f t="shared" si="24"/>
        <v>17308518dB</v>
      </c>
    </row>
    <row r="263" spans="1:14" x14ac:dyDescent="0.2">
      <c r="A263" s="190" t="s">
        <v>761</v>
      </c>
      <c r="B263" s="196" t="str">
        <f>VLOOKUP(A263,Adr!A:B,2,FALSE)</f>
        <v>Slovenský zväz Judo</v>
      </c>
      <c r="C263" s="177" t="s">
        <v>1412</v>
      </c>
      <c r="D263" s="279">
        <v>8000</v>
      </c>
      <c r="E263" s="222">
        <v>0</v>
      </c>
      <c r="F263" s="158" t="s">
        <v>246</v>
      </c>
      <c r="G263" s="161" t="s">
        <v>223</v>
      </c>
      <c r="H263" s="161" t="s">
        <v>917</v>
      </c>
      <c r="I263" s="184" t="str">
        <f t="shared" si="20"/>
        <v>17308518d</v>
      </c>
      <c r="J263" s="159" t="str">
        <f t="shared" si="21"/>
        <v>17308518026 03</v>
      </c>
      <c r="K263" s="5"/>
      <c r="L263" s="159" t="str">
        <f t="shared" si="22"/>
        <v>17308518026 03B</v>
      </c>
      <c r="M263" s="5" t="str">
        <f t="shared" si="23"/>
        <v>Slovenský zväz JudodBFízeľová Ema</v>
      </c>
      <c r="N263" s="3" t="str">
        <f t="shared" si="24"/>
        <v>17308518dB</v>
      </c>
    </row>
    <row r="264" spans="1:14" x14ac:dyDescent="0.2">
      <c r="A264" s="174" t="s">
        <v>761</v>
      </c>
      <c r="B264" s="196" t="str">
        <f>VLOOKUP(A264,Adr!A:B,2,FALSE)</f>
        <v>Slovenský zväz Judo</v>
      </c>
      <c r="C264" s="177" t="s">
        <v>1413</v>
      </c>
      <c r="D264" s="279">
        <v>13000</v>
      </c>
      <c r="E264" s="165">
        <v>0</v>
      </c>
      <c r="F264" s="158" t="s">
        <v>246</v>
      </c>
      <c r="G264" s="161" t="s">
        <v>223</v>
      </c>
      <c r="H264" s="161" t="s">
        <v>917</v>
      </c>
      <c r="I264" s="184" t="str">
        <f t="shared" si="20"/>
        <v>17308518d</v>
      </c>
      <c r="J264" s="159" t="str">
        <f t="shared" si="21"/>
        <v>17308518026 03</v>
      </c>
      <c r="K264" s="5"/>
      <c r="L264" s="159" t="str">
        <f t="shared" si="22"/>
        <v>17308518026 03B</v>
      </c>
      <c r="M264" s="5" t="str">
        <f t="shared" si="23"/>
        <v>Slovenský zväz JudodBMaťašeje Benjamín</v>
      </c>
      <c r="N264" s="3" t="str">
        <f t="shared" si="24"/>
        <v>17308518dB</v>
      </c>
    </row>
    <row r="265" spans="1:14" x14ac:dyDescent="0.2">
      <c r="A265" s="174" t="s">
        <v>761</v>
      </c>
      <c r="B265" s="196" t="str">
        <f>VLOOKUP(A265,Adr!A:B,2,FALSE)</f>
        <v>Slovenský zväz Judo</v>
      </c>
      <c r="C265" s="161" t="s">
        <v>1414</v>
      </c>
      <c r="D265" s="280">
        <v>8000</v>
      </c>
      <c r="E265" s="222">
        <v>0</v>
      </c>
      <c r="F265" s="158" t="s">
        <v>246</v>
      </c>
      <c r="G265" s="161" t="s">
        <v>223</v>
      </c>
      <c r="H265" s="161" t="s">
        <v>917</v>
      </c>
      <c r="I265" s="184" t="str">
        <f t="shared" si="20"/>
        <v>17308518d</v>
      </c>
      <c r="J265" s="159" t="str">
        <f t="shared" si="21"/>
        <v>17308518026 03</v>
      </c>
      <c r="K265" s="5"/>
      <c r="L265" s="159" t="str">
        <f t="shared" si="22"/>
        <v>17308518026 03B</v>
      </c>
      <c r="M265" s="5" t="str">
        <f t="shared" si="23"/>
        <v>Slovenský zväz JudodBScheffel Oliver</v>
      </c>
      <c r="N265" s="3" t="str">
        <f t="shared" si="24"/>
        <v>17308518dB</v>
      </c>
    </row>
    <row r="266" spans="1:14" x14ac:dyDescent="0.2">
      <c r="A266" s="194" t="s">
        <v>761</v>
      </c>
      <c r="B266" s="196" t="str">
        <f>VLOOKUP(A266,Adr!A:B,2,FALSE)</f>
        <v>Slovenský zväz Judo</v>
      </c>
      <c r="C266" s="188" t="s">
        <v>1415</v>
      </c>
      <c r="D266" s="281">
        <v>16000</v>
      </c>
      <c r="E266" s="165">
        <v>0</v>
      </c>
      <c r="F266" s="158" t="s">
        <v>246</v>
      </c>
      <c r="G266" s="161" t="s">
        <v>223</v>
      </c>
      <c r="H266" s="161" t="s">
        <v>917</v>
      </c>
      <c r="I266" s="184" t="str">
        <f t="shared" si="20"/>
        <v>17308518d</v>
      </c>
      <c r="J266" s="159" t="str">
        <f t="shared" si="21"/>
        <v>17308518026 03</v>
      </c>
      <c r="K266" s="5"/>
      <c r="L266" s="159" t="str">
        <f t="shared" si="22"/>
        <v>17308518026 03B</v>
      </c>
      <c r="M266" s="5" t="str">
        <f t="shared" si="23"/>
        <v>Slovenský zväz JudodBTománková Patrícia</v>
      </c>
      <c r="N266" s="3" t="str">
        <f t="shared" si="24"/>
        <v>17308518dB</v>
      </c>
    </row>
    <row r="267" spans="1:14" x14ac:dyDescent="0.2">
      <c r="A267" s="174" t="s">
        <v>767</v>
      </c>
      <c r="B267" s="196" t="str">
        <f>VLOOKUP(A267,Adr!A:B,2,FALSE)</f>
        <v>Slovenský Zväz Karate</v>
      </c>
      <c r="C267" s="177" t="s">
        <v>1040</v>
      </c>
      <c r="D267" s="279">
        <v>1141958</v>
      </c>
      <c r="E267" s="165">
        <v>0</v>
      </c>
      <c r="F267" s="158" t="s">
        <v>240</v>
      </c>
      <c r="G267" s="161" t="s">
        <v>221</v>
      </c>
      <c r="H267" s="161" t="s">
        <v>917</v>
      </c>
      <c r="I267" s="184" t="str">
        <f t="shared" si="20"/>
        <v>30811571a</v>
      </c>
      <c r="J267" s="159" t="str">
        <f t="shared" si="21"/>
        <v>30811571026 02</v>
      </c>
      <c r="K267" s="5" t="s">
        <v>1041</v>
      </c>
      <c r="L267" s="159" t="str">
        <f t="shared" si="22"/>
        <v>30811571026 02B</v>
      </c>
      <c r="M267" s="5" t="str">
        <f t="shared" si="23"/>
        <v>Slovenský Zväz KarateaBkarate - bežné transfery</v>
      </c>
      <c r="N267" s="3" t="str">
        <f t="shared" si="24"/>
        <v>30811571aB</v>
      </c>
    </row>
    <row r="268" spans="1:14" x14ac:dyDescent="0.2">
      <c r="A268" s="194" t="s">
        <v>767</v>
      </c>
      <c r="B268" s="196" t="str">
        <f>VLOOKUP(A268,Adr!A:B,2,FALSE)</f>
        <v>Slovenský Zväz Karate</v>
      </c>
      <c r="C268" s="177" t="s">
        <v>1620</v>
      </c>
      <c r="D268" s="279">
        <v>15000</v>
      </c>
      <c r="E268" s="222">
        <v>0</v>
      </c>
      <c r="F268" s="158" t="s">
        <v>240</v>
      </c>
      <c r="G268" s="161" t="s">
        <v>221</v>
      </c>
      <c r="H268" s="161" t="s">
        <v>940</v>
      </c>
      <c r="I268" s="184" t="str">
        <f t="shared" si="20"/>
        <v>30811571a</v>
      </c>
      <c r="J268" s="159" t="str">
        <f t="shared" si="21"/>
        <v>30811571026 02</v>
      </c>
      <c r="K268" s="5" t="s">
        <v>1041</v>
      </c>
      <c r="L268" s="159" t="str">
        <f t="shared" si="22"/>
        <v>30811571026 02K</v>
      </c>
      <c r="M268" s="5" t="str">
        <f t="shared" si="23"/>
        <v>Slovenský Zväz KarateaKkarate - kapitálové transfery</v>
      </c>
      <c r="N268" s="3" t="str">
        <f t="shared" si="24"/>
        <v>30811571aK</v>
      </c>
    </row>
    <row r="269" spans="1:14" x14ac:dyDescent="0.2">
      <c r="A269" s="194" t="s">
        <v>767</v>
      </c>
      <c r="B269" s="196" t="str">
        <f>VLOOKUP(A269,Adr!A:B,2,FALSE)</f>
        <v>Slovenský Zväz Karate</v>
      </c>
      <c r="C269" s="161" t="s">
        <v>1316</v>
      </c>
      <c r="D269" s="280">
        <v>9203</v>
      </c>
      <c r="E269" s="165">
        <v>0</v>
      </c>
      <c r="F269" s="158" t="s">
        <v>244</v>
      </c>
      <c r="G269" s="161" t="s">
        <v>223</v>
      </c>
      <c r="H269" s="161" t="s">
        <v>917</v>
      </c>
      <c r="I269" s="184" t="str">
        <f t="shared" si="20"/>
        <v>30811571c</v>
      </c>
      <c r="J269" s="159" t="str">
        <f t="shared" si="21"/>
        <v>30811571026 03</v>
      </c>
      <c r="K269" s="5"/>
      <c r="L269" s="159" t="str">
        <f t="shared" si="22"/>
        <v>30811571026 03B</v>
      </c>
      <c r="M269" s="5" t="str">
        <f t="shared" si="23"/>
        <v>Slovenský Zväz KaratecBzabezpečenie a rozvoj športu karate zdravotne postihnutých športovcov</v>
      </c>
      <c r="N269" s="3" t="str">
        <f t="shared" si="24"/>
        <v>30811571cB</v>
      </c>
    </row>
    <row r="270" spans="1:14" x14ac:dyDescent="0.2">
      <c r="A270" s="194" t="s">
        <v>774</v>
      </c>
      <c r="B270" s="196" t="str">
        <f>VLOOKUP(A270,Adr!A:B,2,FALSE)</f>
        <v>Slovenský zväz kickboxu</v>
      </c>
      <c r="C270" s="177" t="s">
        <v>1042</v>
      </c>
      <c r="D270" s="279">
        <v>145660</v>
      </c>
      <c r="E270" s="165">
        <v>0</v>
      </c>
      <c r="F270" s="158" t="s">
        <v>240</v>
      </c>
      <c r="G270" s="161" t="s">
        <v>221</v>
      </c>
      <c r="H270" s="161" t="s">
        <v>917</v>
      </c>
      <c r="I270" s="184" t="str">
        <f t="shared" si="20"/>
        <v>31119247a</v>
      </c>
      <c r="J270" s="159" t="str">
        <f t="shared" si="21"/>
        <v>31119247026 02</v>
      </c>
      <c r="K270" s="5" t="s">
        <v>1043</v>
      </c>
      <c r="L270" s="159" t="str">
        <f t="shared" si="22"/>
        <v>31119247026 02B</v>
      </c>
      <c r="M270" s="5" t="str">
        <f t="shared" si="23"/>
        <v>Slovenský zväz kickboxuaBkickbox - bežné transfery</v>
      </c>
      <c r="N270" s="3" t="str">
        <f t="shared" si="24"/>
        <v>31119247aB</v>
      </c>
    </row>
    <row r="271" spans="1:14" x14ac:dyDescent="0.2">
      <c r="A271" s="158" t="s">
        <v>774</v>
      </c>
      <c r="B271" s="196" t="str">
        <f>VLOOKUP(A271,Adr!A:B,2,FALSE)</f>
        <v>Slovenský zväz kickboxu</v>
      </c>
      <c r="C271" s="177" t="s">
        <v>1416</v>
      </c>
      <c r="D271" s="279">
        <v>31000</v>
      </c>
      <c r="E271" s="222">
        <v>0</v>
      </c>
      <c r="F271" s="158" t="s">
        <v>246</v>
      </c>
      <c r="G271" s="161" t="s">
        <v>223</v>
      </c>
      <c r="H271" s="161" t="s">
        <v>917</v>
      </c>
      <c r="I271" s="184" t="str">
        <f t="shared" si="20"/>
        <v>31119247d</v>
      </c>
      <c r="J271" s="159" t="str">
        <f t="shared" si="21"/>
        <v>31119247026 03</v>
      </c>
      <c r="K271" s="5"/>
      <c r="L271" s="159" t="str">
        <f t="shared" si="22"/>
        <v>31119247026 03B</v>
      </c>
      <c r="M271" s="5" t="str">
        <f t="shared" si="23"/>
        <v>Slovenský zväz kickboxudBCmárová Lucia</v>
      </c>
      <c r="N271" s="3" t="str">
        <f t="shared" si="24"/>
        <v>31119247dB</v>
      </c>
    </row>
    <row r="272" spans="1:14" x14ac:dyDescent="0.2">
      <c r="A272" s="194" t="s">
        <v>779</v>
      </c>
      <c r="B272" s="196" t="str">
        <f>VLOOKUP(A272,Adr!A:B,2,FALSE)</f>
        <v>Slovenský zväz ľadového hokeja</v>
      </c>
      <c r="C272" s="177" t="s">
        <v>1044</v>
      </c>
      <c r="D272" s="279">
        <v>10479065</v>
      </c>
      <c r="E272" s="222">
        <v>0</v>
      </c>
      <c r="F272" s="158" t="s">
        <v>240</v>
      </c>
      <c r="G272" s="161" t="s">
        <v>221</v>
      </c>
      <c r="H272" s="161" t="s">
        <v>917</v>
      </c>
      <c r="I272" s="184" t="str">
        <f t="shared" si="20"/>
        <v>30845386a</v>
      </c>
      <c r="J272" s="159" t="str">
        <f t="shared" si="21"/>
        <v>30845386026 02</v>
      </c>
      <c r="K272" s="5" t="s">
        <v>1045</v>
      </c>
      <c r="L272" s="159" t="str">
        <f t="shared" si="22"/>
        <v>30845386026 02B</v>
      </c>
      <c r="M272" s="5" t="str">
        <f t="shared" si="23"/>
        <v>Slovenský zväz ľadového hokejaaBľadový hokej - bežné transfery</v>
      </c>
      <c r="N272" s="3" t="str">
        <f t="shared" si="24"/>
        <v>30845386aB</v>
      </c>
    </row>
    <row r="273" spans="1:14" x14ac:dyDescent="0.2">
      <c r="A273" s="158" t="s">
        <v>779</v>
      </c>
      <c r="B273" s="196" t="str">
        <f>VLOOKUP(A273,Adr!A:B,2,FALSE)</f>
        <v>Slovenský zväz ľadového hokeja</v>
      </c>
      <c r="C273" s="177" t="s">
        <v>1621</v>
      </c>
      <c r="D273" s="279">
        <v>223300</v>
      </c>
      <c r="E273" s="165">
        <v>0</v>
      </c>
      <c r="F273" s="158" t="s">
        <v>240</v>
      </c>
      <c r="G273" s="161" t="s">
        <v>221</v>
      </c>
      <c r="H273" s="161" t="s">
        <v>940</v>
      </c>
      <c r="I273" s="184" t="str">
        <f t="shared" si="20"/>
        <v>30845386a</v>
      </c>
      <c r="J273" s="159" t="str">
        <f t="shared" si="21"/>
        <v>30845386026 02</v>
      </c>
      <c r="K273" s="5" t="s">
        <v>1045</v>
      </c>
      <c r="L273" s="159" t="str">
        <f t="shared" si="22"/>
        <v>30845386026 02K</v>
      </c>
      <c r="M273" s="5" t="str">
        <f t="shared" si="23"/>
        <v>Slovenský zväz ľadového hokejaaKľadový hokej - kapitálové transfery</v>
      </c>
      <c r="N273" s="3" t="str">
        <f t="shared" si="24"/>
        <v>30845386aK</v>
      </c>
    </row>
    <row r="274" spans="1:14" x14ac:dyDescent="0.2">
      <c r="A274" s="194">
        <v>30865930</v>
      </c>
      <c r="B274" s="196" t="str">
        <f>VLOOKUP(A274,Adr!A:B,2,FALSE)</f>
        <v>Slovenský zväz malého futbalu</v>
      </c>
      <c r="C274" s="177" t="s">
        <v>253</v>
      </c>
      <c r="D274" s="279">
        <v>288300</v>
      </c>
      <c r="E274" s="165">
        <v>0</v>
      </c>
      <c r="F274" s="158" t="s">
        <v>252</v>
      </c>
      <c r="G274" s="161" t="s">
        <v>223</v>
      </c>
      <c r="H274" s="161" t="s">
        <v>917</v>
      </c>
      <c r="I274" s="184" t="str">
        <f t="shared" si="20"/>
        <v>30865930g</v>
      </c>
      <c r="J274" s="159" t="str">
        <f t="shared" si="21"/>
        <v>30865930026 03</v>
      </c>
      <c r="K274" s="5"/>
      <c r="L274" s="159" t="str">
        <f t="shared" si="22"/>
        <v>30865930026 03B</v>
      </c>
      <c r="M274" s="5" t="str">
        <f t="shared" si="23"/>
        <v>Slovenský zväz malého futbalugBrozvoj športov, ktoré nie sú uznanými podľa zákona č. 440/2015 Z. z.</v>
      </c>
      <c r="N274" s="3" t="str">
        <f t="shared" si="24"/>
        <v>30865930gB</v>
      </c>
    </row>
    <row r="275" spans="1:14" x14ac:dyDescent="0.2">
      <c r="A275" s="174" t="s">
        <v>786</v>
      </c>
      <c r="B275" s="196" t="str">
        <f>VLOOKUP(A275,Adr!A:B,2,FALSE)</f>
        <v>Slovenský zväz moderného päťboja</v>
      </c>
      <c r="C275" s="177" t="s">
        <v>1046</v>
      </c>
      <c r="D275" s="279">
        <v>104147</v>
      </c>
      <c r="E275" s="222">
        <v>0</v>
      </c>
      <c r="F275" s="158" t="s">
        <v>240</v>
      </c>
      <c r="G275" s="161" t="s">
        <v>221</v>
      </c>
      <c r="H275" s="161" t="s">
        <v>917</v>
      </c>
      <c r="I275" s="184" t="str">
        <f t="shared" si="20"/>
        <v>30788714a</v>
      </c>
      <c r="J275" s="159" t="str">
        <f t="shared" si="21"/>
        <v>30788714026 02</v>
      </c>
      <c r="K275" s="5" t="s">
        <v>1047</v>
      </c>
      <c r="L275" s="159" t="str">
        <f t="shared" si="22"/>
        <v>30788714026 02B</v>
      </c>
      <c r="M275" s="5" t="str">
        <f t="shared" si="23"/>
        <v>Slovenský zväz moderného päťbojaaBmoderný päťboj - bežné transfery</v>
      </c>
      <c r="N275" s="3" t="str">
        <f t="shared" si="24"/>
        <v>30788714aB</v>
      </c>
    </row>
    <row r="276" spans="1:14" x14ac:dyDescent="0.2">
      <c r="A276" s="158" t="s">
        <v>793</v>
      </c>
      <c r="B276" s="196" t="str">
        <f>VLOOKUP(A276,Adr!A:B,2,FALSE)</f>
        <v>Slovenský zväz orientačných športov</v>
      </c>
      <c r="C276" s="177" t="s">
        <v>1048</v>
      </c>
      <c r="D276" s="279">
        <v>51056</v>
      </c>
      <c r="E276" s="165">
        <v>0</v>
      </c>
      <c r="F276" s="158" t="s">
        <v>240</v>
      </c>
      <c r="G276" s="161" t="s">
        <v>221</v>
      </c>
      <c r="H276" s="161" t="s">
        <v>917</v>
      </c>
      <c r="I276" s="184" t="str">
        <f t="shared" si="20"/>
        <v>30806518a</v>
      </c>
      <c r="J276" s="159" t="str">
        <f t="shared" si="21"/>
        <v>30806518026 02</v>
      </c>
      <c r="K276" s="5" t="s">
        <v>1049</v>
      </c>
      <c r="L276" s="159" t="str">
        <f t="shared" si="22"/>
        <v>30806518026 02B</v>
      </c>
      <c r="M276" s="5" t="str">
        <f t="shared" si="23"/>
        <v>Slovenský zväz orientačných športovaBorientačné športy - bežné transfery</v>
      </c>
      <c r="N276" s="3" t="str">
        <f t="shared" si="24"/>
        <v>30806518aB</v>
      </c>
    </row>
    <row r="277" spans="1:14" x14ac:dyDescent="0.2">
      <c r="A277" s="190" t="s">
        <v>793</v>
      </c>
      <c r="B277" s="196" t="str">
        <f>VLOOKUP(A277,Adr!A:B,2,FALSE)</f>
        <v>Slovenský zväz orientačných športov</v>
      </c>
      <c r="C277" s="177" t="s">
        <v>1684</v>
      </c>
      <c r="D277" s="279">
        <v>31000</v>
      </c>
      <c r="E277" s="165">
        <v>0</v>
      </c>
      <c r="F277" s="158" t="s">
        <v>246</v>
      </c>
      <c r="G277" s="161" t="s">
        <v>223</v>
      </c>
      <c r="H277" s="161" t="s">
        <v>917</v>
      </c>
      <c r="I277" s="184" t="str">
        <f t="shared" si="20"/>
        <v>30806518d</v>
      </c>
      <c r="J277" s="159" t="str">
        <f t="shared" si="21"/>
        <v>30806518026 03</v>
      </c>
      <c r="K277" s="5"/>
      <c r="L277" s="159" t="str">
        <f t="shared" si="22"/>
        <v>30806518026 03B</v>
      </c>
      <c r="M277" s="5" t="str">
        <f t="shared" si="23"/>
        <v>Slovenský zväz orientačných športovdBŠmelíková Tamara</v>
      </c>
      <c r="N277" s="3" t="str">
        <f t="shared" si="24"/>
        <v>30806518dB</v>
      </c>
    </row>
    <row r="278" spans="1:14" x14ac:dyDescent="0.2">
      <c r="A278" s="158" t="s">
        <v>800</v>
      </c>
      <c r="B278" s="196" t="str">
        <f>VLOOKUP(A278,Adr!A:B,2,FALSE)</f>
        <v>Slovenský zväz pozemného hokeja</v>
      </c>
      <c r="C278" s="188" t="s">
        <v>1050</v>
      </c>
      <c r="D278" s="281">
        <v>143383</v>
      </c>
      <c r="E278" s="222">
        <v>0</v>
      </c>
      <c r="F278" s="158" t="s">
        <v>240</v>
      </c>
      <c r="G278" s="161" t="s">
        <v>221</v>
      </c>
      <c r="H278" s="161" t="s">
        <v>917</v>
      </c>
      <c r="I278" s="184" t="str">
        <f t="shared" si="20"/>
        <v>31751075a</v>
      </c>
      <c r="J278" s="159" t="str">
        <f t="shared" si="21"/>
        <v>31751075026 02</v>
      </c>
      <c r="K278" s="5" t="s">
        <v>1051</v>
      </c>
      <c r="L278" s="159" t="str">
        <f t="shared" si="22"/>
        <v>31751075026 02B</v>
      </c>
      <c r="M278" s="5" t="str">
        <f t="shared" si="23"/>
        <v>Slovenský zväz pozemného hokejaaBpozemný hokej - bežné transfery</v>
      </c>
      <c r="N278" s="3" t="str">
        <f t="shared" si="24"/>
        <v>31751075aB</v>
      </c>
    </row>
    <row r="279" spans="1:14" x14ac:dyDescent="0.2">
      <c r="A279" s="158" t="s">
        <v>808</v>
      </c>
      <c r="B279" s="196" t="str">
        <f>VLOOKUP(A279,Adr!A:B,2,FALSE)</f>
        <v>Slovenský zväz psích záprahov</v>
      </c>
      <c r="C279" s="188" t="s">
        <v>1052</v>
      </c>
      <c r="D279" s="281">
        <v>36700</v>
      </c>
      <c r="E279" s="165">
        <v>0</v>
      </c>
      <c r="F279" s="158" t="s">
        <v>240</v>
      </c>
      <c r="G279" s="161" t="s">
        <v>221</v>
      </c>
      <c r="H279" s="161" t="s">
        <v>917</v>
      </c>
      <c r="I279" s="184" t="str">
        <f t="shared" si="20"/>
        <v>37818058a</v>
      </c>
      <c r="J279" s="159" t="str">
        <f t="shared" si="21"/>
        <v>37818058026 02</v>
      </c>
      <c r="K279" s="5" t="s">
        <v>1053</v>
      </c>
      <c r="L279" s="159" t="str">
        <f t="shared" si="22"/>
        <v>37818058026 02B</v>
      </c>
      <c r="M279" s="5" t="str">
        <f t="shared" si="23"/>
        <v>Slovenský zväz psích záprahovaBpsie záprahy - bežné transfery</v>
      </c>
      <c r="N279" s="3" t="str">
        <f t="shared" si="24"/>
        <v>37818058aB</v>
      </c>
    </row>
    <row r="280" spans="1:14" x14ac:dyDescent="0.2">
      <c r="A280" s="158" t="s">
        <v>813</v>
      </c>
      <c r="B280" s="196" t="str">
        <f>VLOOKUP(A280,Adr!A:B,2,FALSE)</f>
        <v>Slovenský zväz rybolovnej techniky</v>
      </c>
      <c r="C280" s="182" t="s">
        <v>1054</v>
      </c>
      <c r="D280" s="281">
        <v>73238</v>
      </c>
      <c r="E280" s="222">
        <v>0</v>
      </c>
      <c r="F280" s="158" t="s">
        <v>240</v>
      </c>
      <c r="G280" s="161" t="s">
        <v>221</v>
      </c>
      <c r="H280" s="161" t="s">
        <v>917</v>
      </c>
      <c r="I280" s="184" t="str">
        <f t="shared" si="20"/>
        <v>31871526a</v>
      </c>
      <c r="J280" s="159" t="str">
        <f t="shared" si="21"/>
        <v>31871526026 02</v>
      </c>
      <c r="K280" s="5" t="s">
        <v>1055</v>
      </c>
      <c r="L280" s="159" t="str">
        <f t="shared" si="22"/>
        <v>31871526026 02B</v>
      </c>
      <c r="M280" s="5" t="str">
        <f t="shared" si="23"/>
        <v>Slovenský zväz rybolovnej technikyaBrybolovná technika - bežné transfery</v>
      </c>
      <c r="N280" s="3" t="str">
        <f t="shared" si="24"/>
        <v>31871526aB</v>
      </c>
    </row>
    <row r="281" spans="1:14" x14ac:dyDescent="0.2">
      <c r="A281" s="174" t="s">
        <v>819</v>
      </c>
      <c r="B281" s="196" t="str">
        <f>VLOOKUP(A281,Adr!A:B,2,FALSE)</f>
        <v>Slovenský zväz sánkarov</v>
      </c>
      <c r="C281" s="161" t="s">
        <v>1056</v>
      </c>
      <c r="D281" s="280">
        <v>123898</v>
      </c>
      <c r="E281" s="165">
        <v>0</v>
      </c>
      <c r="F281" s="158" t="s">
        <v>240</v>
      </c>
      <c r="G281" s="161" t="s">
        <v>221</v>
      </c>
      <c r="H281" s="161" t="s">
        <v>917</v>
      </c>
      <c r="I281" s="184" t="str">
        <f t="shared" si="20"/>
        <v>31989373a</v>
      </c>
      <c r="J281" s="159" t="str">
        <f t="shared" si="21"/>
        <v>31989373026 02</v>
      </c>
      <c r="K281" s="5" t="s">
        <v>1057</v>
      </c>
      <c r="L281" s="159" t="str">
        <f t="shared" si="22"/>
        <v>31989373026 02B</v>
      </c>
      <c r="M281" s="5" t="str">
        <f t="shared" si="23"/>
        <v>Slovenský zväz sánkarovaBsánkovanie - bežné transfery</v>
      </c>
      <c r="N281" s="3" t="str">
        <f t="shared" si="24"/>
        <v>31989373aB</v>
      </c>
    </row>
    <row r="282" spans="1:14" x14ac:dyDescent="0.2">
      <c r="A282" s="194" t="s">
        <v>819</v>
      </c>
      <c r="B282" s="196" t="str">
        <f>VLOOKUP(A282,Adr!A:B,2,FALSE)</f>
        <v>Slovenský zväz sánkarov</v>
      </c>
      <c r="C282" s="177" t="s">
        <v>1685</v>
      </c>
      <c r="D282" s="279">
        <v>8000</v>
      </c>
      <c r="E282" s="222">
        <v>0</v>
      </c>
      <c r="F282" s="158" t="s">
        <v>246</v>
      </c>
      <c r="G282" s="161" t="s">
        <v>223</v>
      </c>
      <c r="H282" s="161" t="s">
        <v>917</v>
      </c>
      <c r="I282" s="184" t="str">
        <f t="shared" si="20"/>
        <v>31989373d</v>
      </c>
      <c r="J282" s="159" t="str">
        <f t="shared" si="21"/>
        <v>31989373026 03</v>
      </c>
      <c r="K282" s="5"/>
      <c r="L282" s="159" t="str">
        <f t="shared" si="22"/>
        <v>31989373026 03B</v>
      </c>
      <c r="M282" s="5" t="str">
        <f t="shared" si="23"/>
        <v>Slovenský zväz sánkarovdBBosman Christían</v>
      </c>
      <c r="N282" s="3" t="str">
        <f t="shared" si="24"/>
        <v>31989373dB</v>
      </c>
    </row>
    <row r="283" spans="1:14" x14ac:dyDescent="0.2">
      <c r="A283" s="158" t="s">
        <v>819</v>
      </c>
      <c r="B283" s="196" t="str">
        <f>VLOOKUP(A283,Adr!A:B,2,FALSE)</f>
        <v>Slovenský zväz sánkarov</v>
      </c>
      <c r="C283" s="188" t="s">
        <v>1466</v>
      </c>
      <c r="D283" s="281">
        <v>8000</v>
      </c>
      <c r="E283" s="165">
        <v>0</v>
      </c>
      <c r="F283" s="158" t="s">
        <v>246</v>
      </c>
      <c r="G283" s="161" t="s">
        <v>223</v>
      </c>
      <c r="H283" s="161" t="s">
        <v>917</v>
      </c>
      <c r="I283" s="184" t="str">
        <f t="shared" si="20"/>
        <v>31989373d</v>
      </c>
      <c r="J283" s="159" t="str">
        <f t="shared" si="21"/>
        <v>31989373026 03</v>
      </c>
      <c r="K283" s="5"/>
      <c r="L283" s="159" t="str">
        <f t="shared" si="22"/>
        <v>31989373026 03B</v>
      </c>
      <c r="M283" s="5" t="str">
        <f t="shared" si="23"/>
        <v>Slovenský zväz sánkarovdBMick Bruno</v>
      </c>
      <c r="N283" s="3" t="str">
        <f t="shared" si="24"/>
        <v>31989373dB</v>
      </c>
    </row>
    <row r="284" spans="1:14" x14ac:dyDescent="0.2">
      <c r="A284" s="194" t="s">
        <v>819</v>
      </c>
      <c r="B284" s="196" t="str">
        <f>VLOOKUP(A284,Adr!A:B,2,FALSE)</f>
        <v>Slovenský zväz sánkarov</v>
      </c>
      <c r="C284" s="161" t="s">
        <v>1467</v>
      </c>
      <c r="D284" s="280">
        <v>8000</v>
      </c>
      <c r="E284" s="222">
        <v>0</v>
      </c>
      <c r="F284" s="158" t="s">
        <v>246</v>
      </c>
      <c r="G284" s="161" t="s">
        <v>223</v>
      </c>
      <c r="H284" s="161" t="s">
        <v>917</v>
      </c>
      <c r="I284" s="184" t="str">
        <f t="shared" si="20"/>
        <v>31989373d</v>
      </c>
      <c r="J284" s="159" t="str">
        <f t="shared" si="21"/>
        <v>31989373026 03</v>
      </c>
      <c r="K284" s="5"/>
      <c r="L284" s="159" t="str">
        <f t="shared" si="22"/>
        <v>31989373026 03B</v>
      </c>
      <c r="M284" s="5" t="str">
        <f t="shared" si="23"/>
        <v>Slovenský zväz sánkarovdBNinis Jozef</v>
      </c>
      <c r="N284" s="3" t="str">
        <f t="shared" si="24"/>
        <v>31989373dB</v>
      </c>
    </row>
    <row r="285" spans="1:14" x14ac:dyDescent="0.2">
      <c r="A285" s="190" t="s">
        <v>819</v>
      </c>
      <c r="B285" s="196" t="str">
        <f>VLOOKUP(A285,Adr!A:B,2,FALSE)</f>
        <v>Slovenský zväz sánkarov</v>
      </c>
      <c r="C285" s="161" t="s">
        <v>1686</v>
      </c>
      <c r="D285" s="280">
        <v>8000</v>
      </c>
      <c r="E285" s="165">
        <v>0</v>
      </c>
      <c r="F285" s="158" t="s">
        <v>246</v>
      </c>
      <c r="G285" s="161" t="s">
        <v>223</v>
      </c>
      <c r="H285" s="161" t="s">
        <v>917</v>
      </c>
      <c r="I285" s="184" t="str">
        <f t="shared" si="20"/>
        <v>31989373d</v>
      </c>
      <c r="J285" s="159" t="str">
        <f t="shared" si="21"/>
        <v>31989373026 03</v>
      </c>
      <c r="K285" s="5"/>
      <c r="L285" s="159" t="str">
        <f t="shared" si="22"/>
        <v>31989373026 03B</v>
      </c>
      <c r="M285" s="5" t="str">
        <f t="shared" si="23"/>
        <v>Slovenský zväz sánkarovdBPraxová Viktória</v>
      </c>
      <c r="N285" s="3" t="str">
        <f t="shared" si="24"/>
        <v>31989373dB</v>
      </c>
    </row>
    <row r="286" spans="1:14" x14ac:dyDescent="0.2">
      <c r="A286" s="190" t="s">
        <v>819</v>
      </c>
      <c r="B286" s="196" t="str">
        <f>VLOOKUP(A286,Adr!A:B,2,FALSE)</f>
        <v>Slovenský zväz sánkarov</v>
      </c>
      <c r="C286" s="177" t="s">
        <v>1687</v>
      </c>
      <c r="D286" s="279">
        <v>8000</v>
      </c>
      <c r="E286" s="222">
        <v>0</v>
      </c>
      <c r="F286" s="158" t="s">
        <v>246</v>
      </c>
      <c r="G286" s="161" t="s">
        <v>223</v>
      </c>
      <c r="H286" s="161" t="s">
        <v>917</v>
      </c>
      <c r="I286" s="184" t="str">
        <f t="shared" si="20"/>
        <v>31989373d</v>
      </c>
      <c r="J286" s="159" t="str">
        <f t="shared" si="21"/>
        <v>31989373026 03</v>
      </c>
      <c r="K286" s="5"/>
      <c r="L286" s="159" t="str">
        <f t="shared" si="22"/>
        <v>31989373026 03B</v>
      </c>
      <c r="M286" s="5" t="str">
        <f t="shared" si="23"/>
        <v>Slovenský zväz sánkarovdBŠpitzová Desana</v>
      </c>
      <c r="N286" s="3" t="str">
        <f t="shared" si="24"/>
        <v>31989373dB</v>
      </c>
    </row>
    <row r="287" spans="1:14" x14ac:dyDescent="0.2">
      <c r="A287" s="194" t="s">
        <v>1286</v>
      </c>
      <c r="B287" s="196" t="str">
        <f>VLOOKUP(A287,Adr!A:B,2,FALSE)</f>
        <v>Slovenský zväz športovcov s mentálnym postihnutím</v>
      </c>
      <c r="C287" s="177" t="s">
        <v>1306</v>
      </c>
      <c r="D287" s="279">
        <v>10828</v>
      </c>
      <c r="E287" s="222">
        <v>0</v>
      </c>
      <c r="F287" s="158" t="s">
        <v>244</v>
      </c>
      <c r="G287" s="161" t="s">
        <v>223</v>
      </c>
      <c r="H287" s="161" t="s">
        <v>917</v>
      </c>
      <c r="I287" s="184" t="str">
        <f t="shared" si="20"/>
        <v>17326087c</v>
      </c>
      <c r="J287" s="159" t="str">
        <f t="shared" si="21"/>
        <v>17326087026 03</v>
      </c>
      <c r="K287" s="5"/>
      <c r="L287" s="159" t="str">
        <f t="shared" si="22"/>
        <v>17326087026 03B</v>
      </c>
      <c r="M287" s="5" t="str">
        <f t="shared" si="23"/>
        <v>Slovenský zväz športovcov s mentálnym postihnutímcBzabezpečenie činnosti a úloh v roku 2025</v>
      </c>
      <c r="N287" s="3" t="str">
        <f t="shared" si="24"/>
        <v>17326087cB</v>
      </c>
    </row>
    <row r="288" spans="1:14" x14ac:dyDescent="0.2">
      <c r="A288" s="194" t="s">
        <v>828</v>
      </c>
      <c r="B288" s="196" t="str">
        <f>VLOOKUP(A288,Adr!A:B,2,FALSE)</f>
        <v>Slovenský zväz športového ju-jitsu</v>
      </c>
      <c r="C288" s="161" t="s">
        <v>1058</v>
      </c>
      <c r="D288" s="280">
        <v>32930</v>
      </c>
      <c r="E288" s="222">
        <v>0</v>
      </c>
      <c r="F288" s="158" t="s">
        <v>240</v>
      </c>
      <c r="G288" s="161" t="s">
        <v>221</v>
      </c>
      <c r="H288" s="161" t="s">
        <v>917</v>
      </c>
      <c r="I288" s="184" t="str">
        <f t="shared" si="20"/>
        <v>42219922a</v>
      </c>
      <c r="J288" s="159" t="str">
        <f t="shared" si="21"/>
        <v>42219922026 02</v>
      </c>
      <c r="K288" s="5" t="s">
        <v>1059</v>
      </c>
      <c r="L288" s="159" t="str">
        <f t="shared" si="22"/>
        <v>42219922026 02B</v>
      </c>
      <c r="M288" s="5" t="str">
        <f t="shared" si="23"/>
        <v>Slovenský zväz športového ju-jitsuaBju-jitsu - bežné transfery</v>
      </c>
      <c r="N288" s="3" t="str">
        <f t="shared" si="24"/>
        <v>42219922aB</v>
      </c>
    </row>
    <row r="289" spans="1:14" x14ac:dyDescent="0.2">
      <c r="A289" s="194" t="s">
        <v>837</v>
      </c>
      <c r="B289" s="196" t="str">
        <f>VLOOKUP(A289,Adr!A:B,2,FALSE)</f>
        <v>Slovenský zväz športového rybolovu</v>
      </c>
      <c r="C289" s="188" t="s">
        <v>1060</v>
      </c>
      <c r="D289" s="281">
        <v>136484</v>
      </c>
      <c r="E289" s="165">
        <v>0</v>
      </c>
      <c r="F289" s="158" t="s">
        <v>240</v>
      </c>
      <c r="G289" s="161" t="s">
        <v>221</v>
      </c>
      <c r="H289" s="161" t="s">
        <v>917</v>
      </c>
      <c r="I289" s="184" t="str">
        <f t="shared" si="20"/>
        <v>51118831a</v>
      </c>
      <c r="J289" s="159" t="str">
        <f t="shared" si="21"/>
        <v>51118831026 02</v>
      </c>
      <c r="K289" s="5" t="s">
        <v>1061</v>
      </c>
      <c r="L289" s="159" t="str">
        <f t="shared" si="22"/>
        <v>51118831026 02B</v>
      </c>
      <c r="M289" s="5" t="str">
        <f t="shared" si="23"/>
        <v>Slovenský zväz športového rybolovuaBšportové rybárstvo - bežné transfery</v>
      </c>
      <c r="N289" s="3" t="str">
        <f t="shared" si="24"/>
        <v>51118831aB</v>
      </c>
    </row>
    <row r="290" spans="1:14" x14ac:dyDescent="0.2">
      <c r="A290" s="194" t="s">
        <v>1837</v>
      </c>
      <c r="B290" s="196" t="str">
        <f>VLOOKUP(A290,Adr!A:B,2,FALSE)</f>
        <v>Slovenský zväz Taekwon-Do ITF</v>
      </c>
      <c r="C290" s="161" t="s">
        <v>253</v>
      </c>
      <c r="D290" s="280">
        <v>62100</v>
      </c>
      <c r="E290" s="222">
        <v>0</v>
      </c>
      <c r="F290" s="158" t="s">
        <v>252</v>
      </c>
      <c r="G290" s="161" t="s">
        <v>223</v>
      </c>
      <c r="H290" s="161" t="s">
        <v>917</v>
      </c>
      <c r="I290" s="184" t="str">
        <f t="shared" si="20"/>
        <v>37938941g</v>
      </c>
      <c r="J290" s="159" t="str">
        <f t="shared" si="21"/>
        <v>37938941026 03</v>
      </c>
      <c r="K290" s="5"/>
      <c r="L290" s="159" t="str">
        <f t="shared" si="22"/>
        <v>37938941026 03B</v>
      </c>
      <c r="M290" s="5" t="str">
        <f t="shared" si="23"/>
        <v>Slovenský zväz Taekwon-Do ITFgBrozvoj športov, ktoré nie sú uznanými podľa zákona č. 440/2015 Z. z.</v>
      </c>
      <c r="N290" s="3" t="str">
        <f t="shared" si="24"/>
        <v>37938941gB</v>
      </c>
    </row>
    <row r="291" spans="1:14" x14ac:dyDescent="0.2">
      <c r="A291" s="190" t="s">
        <v>845</v>
      </c>
      <c r="B291" s="196" t="str">
        <f>VLOOKUP(A291,Adr!A:B,2,FALSE)</f>
        <v>Slovenský zväz tanečných športov</v>
      </c>
      <c r="C291" s="177" t="s">
        <v>1062</v>
      </c>
      <c r="D291" s="279">
        <v>762264</v>
      </c>
      <c r="E291" s="222">
        <v>0</v>
      </c>
      <c r="F291" s="158" t="s">
        <v>240</v>
      </c>
      <c r="G291" s="161" t="s">
        <v>221</v>
      </c>
      <c r="H291" s="161" t="s">
        <v>917</v>
      </c>
      <c r="I291" s="184" t="str">
        <f t="shared" si="20"/>
        <v>00684767a</v>
      </c>
      <c r="J291" s="159" t="str">
        <f t="shared" si="21"/>
        <v>00684767026 02</v>
      </c>
      <c r="K291" s="5" t="s">
        <v>1063</v>
      </c>
      <c r="L291" s="159" t="str">
        <f t="shared" si="22"/>
        <v>00684767026 02B</v>
      </c>
      <c r="M291" s="5" t="str">
        <f t="shared" si="23"/>
        <v>Slovenský zväz tanečných športovaBtanečný šport - bežné transfery</v>
      </c>
      <c r="N291" s="3" t="str">
        <f t="shared" si="24"/>
        <v>00684767aB</v>
      </c>
    </row>
    <row r="292" spans="1:14" x14ac:dyDescent="0.2">
      <c r="A292" s="158" t="s">
        <v>1292</v>
      </c>
      <c r="B292" s="196" t="str">
        <f>VLOOKUP(A292,Adr!A:B,2,FALSE)</f>
        <v>Slovenský zväz telesne postihnutých športovcov</v>
      </c>
      <c r="C292" s="188" t="s">
        <v>1307</v>
      </c>
      <c r="D292" s="281">
        <v>544628</v>
      </c>
      <c r="E292" s="165">
        <v>0</v>
      </c>
      <c r="F292" s="158" t="s">
        <v>244</v>
      </c>
      <c r="G292" s="161" t="s">
        <v>223</v>
      </c>
      <c r="H292" s="161" t="s">
        <v>917</v>
      </c>
      <c r="I292" s="184" t="str">
        <f t="shared" si="20"/>
        <v>22665234c</v>
      </c>
      <c r="J292" s="159" t="str">
        <f t="shared" si="21"/>
        <v>22665234026 03</v>
      </c>
      <c r="K292" s="5"/>
      <c r="L292" s="159" t="str">
        <f t="shared" si="22"/>
        <v>22665234026 03B</v>
      </c>
      <c r="M292" s="5" t="str">
        <f t="shared" si="23"/>
        <v>Slovenský zväz telesne postihnutých športovcovcBzabezpečenie činnosti a úloh SZTPŠ v roku 2025</v>
      </c>
      <c r="N292" s="3" t="str">
        <f t="shared" si="24"/>
        <v>22665234cB</v>
      </c>
    </row>
    <row r="293" spans="1:14" x14ac:dyDescent="0.2">
      <c r="A293" s="174" t="s">
        <v>1292</v>
      </c>
      <c r="B293" s="196" t="str">
        <f>VLOOKUP(A293,Adr!A:B,2,FALSE)</f>
        <v>Slovenský zväz telesne postihnutých športovcov</v>
      </c>
      <c r="C293" s="177" t="s">
        <v>1417</v>
      </c>
      <c r="D293" s="279">
        <v>26000</v>
      </c>
      <c r="E293" s="165">
        <v>0</v>
      </c>
      <c r="F293" s="158" t="s">
        <v>246</v>
      </c>
      <c r="G293" s="161" t="s">
        <v>223</v>
      </c>
      <c r="H293" s="161" t="s">
        <v>917</v>
      </c>
      <c r="I293" s="184" t="str">
        <f t="shared" si="20"/>
        <v>22665234d</v>
      </c>
      <c r="J293" s="159" t="str">
        <f t="shared" si="21"/>
        <v>22665234026 03</v>
      </c>
      <c r="K293" s="5"/>
      <c r="L293" s="159" t="str">
        <f t="shared" si="22"/>
        <v>22665234026 03B</v>
      </c>
      <c r="M293" s="5" t="str">
        <f t="shared" si="23"/>
        <v>Slovenský zväz telesne postihnutých športovcovdBdružstvo - boccia (BC1-2)</v>
      </c>
      <c r="N293" s="3" t="str">
        <f t="shared" si="24"/>
        <v>22665234dB</v>
      </c>
    </row>
    <row r="294" spans="1:14" x14ac:dyDescent="0.2">
      <c r="A294" s="158" t="s">
        <v>1292</v>
      </c>
      <c r="B294" s="196" t="str">
        <f>VLOOKUP(A294,Adr!A:B,2,FALSE)</f>
        <v>Slovenský zväz telesne postihnutých športovcov</v>
      </c>
      <c r="C294" s="188" t="s">
        <v>1418</v>
      </c>
      <c r="D294" s="281">
        <v>17000</v>
      </c>
      <c r="E294" s="222">
        <v>0</v>
      </c>
      <c r="F294" s="158" t="s">
        <v>246</v>
      </c>
      <c r="G294" s="161" t="s">
        <v>223</v>
      </c>
      <c r="H294" s="161" t="s">
        <v>917</v>
      </c>
      <c r="I294" s="184" t="str">
        <f t="shared" si="20"/>
        <v>22665234d</v>
      </c>
      <c r="J294" s="159" t="str">
        <f t="shared" si="21"/>
        <v>22665234026 03</v>
      </c>
      <c r="K294" s="5"/>
      <c r="L294" s="159" t="str">
        <f t="shared" si="22"/>
        <v>22665234026 03B</v>
      </c>
      <c r="M294" s="5" t="str">
        <f t="shared" si="23"/>
        <v>Slovenský zväz telesne postihnutých športovcovdBdružstvo - boccia (BC4)</v>
      </c>
      <c r="N294" s="3" t="str">
        <f t="shared" si="24"/>
        <v>22665234dB</v>
      </c>
    </row>
    <row r="295" spans="1:14" x14ac:dyDescent="0.2">
      <c r="A295" s="158" t="s">
        <v>1292</v>
      </c>
      <c r="B295" s="196" t="str">
        <f>VLOOKUP(A295,Adr!A:B,2,FALSE)</f>
        <v>Slovenský zväz telesne postihnutých športovcov</v>
      </c>
      <c r="C295" s="188" t="s">
        <v>1419</v>
      </c>
      <c r="D295" s="281">
        <v>27000</v>
      </c>
      <c r="E295" s="165">
        <v>0</v>
      </c>
      <c r="F295" s="158" t="s">
        <v>246</v>
      </c>
      <c r="G295" s="161" t="s">
        <v>223</v>
      </c>
      <c r="H295" s="161" t="s">
        <v>917</v>
      </c>
      <c r="I295" s="184" t="str">
        <f t="shared" si="20"/>
        <v>22665234d</v>
      </c>
      <c r="J295" s="159" t="str">
        <f t="shared" si="21"/>
        <v>22665234026 03</v>
      </c>
      <c r="K295" s="5"/>
      <c r="L295" s="159" t="str">
        <f t="shared" si="22"/>
        <v>22665234026 03B</v>
      </c>
      <c r="M295" s="5" t="str">
        <f t="shared" si="23"/>
        <v>Slovenský zväz telesne postihnutých športovcovdBIvan Dávid</v>
      </c>
      <c r="N295" s="3" t="str">
        <f t="shared" si="24"/>
        <v>22665234dB</v>
      </c>
    </row>
    <row r="296" spans="1:14" x14ac:dyDescent="0.2">
      <c r="A296" s="174" t="s">
        <v>1292</v>
      </c>
      <c r="B296" s="196" t="str">
        <f>VLOOKUP(A296,Adr!A:B,2,FALSE)</f>
        <v>Slovenský zväz telesne postihnutých športovcov</v>
      </c>
      <c r="C296" s="177" t="s">
        <v>1688</v>
      </c>
      <c r="D296" s="179">
        <v>14000</v>
      </c>
      <c r="E296" s="222">
        <v>0</v>
      </c>
      <c r="F296" s="174" t="s">
        <v>246</v>
      </c>
      <c r="G296" s="177" t="s">
        <v>223</v>
      </c>
      <c r="H296" s="177" t="s">
        <v>917</v>
      </c>
      <c r="I296" s="184" t="str">
        <f t="shared" si="20"/>
        <v>22665234d</v>
      </c>
      <c r="J296" s="159" t="str">
        <f t="shared" si="21"/>
        <v>22665234026 03</v>
      </c>
      <c r="K296" s="5"/>
      <c r="L296" s="159" t="str">
        <f t="shared" si="22"/>
        <v>22665234026 03B</v>
      </c>
      <c r="M296" s="5" t="str">
        <f t="shared" si="23"/>
        <v>Slovenský zväz telesne postihnutých športovcovdBIvan Denis</v>
      </c>
      <c r="N296" s="3" t="str">
        <f t="shared" si="24"/>
        <v>22665234dB</v>
      </c>
    </row>
    <row r="297" spans="1:14" x14ac:dyDescent="0.2">
      <c r="A297" s="194" t="s">
        <v>1292</v>
      </c>
      <c r="B297" s="196" t="str">
        <f>VLOOKUP(A297,Adr!A:B,2,FALSE)</f>
        <v>Slovenský zväz telesne postihnutých športovcov</v>
      </c>
      <c r="C297" s="177" t="s">
        <v>1420</v>
      </c>
      <c r="D297" s="279">
        <v>14000</v>
      </c>
      <c r="E297" s="165">
        <v>0</v>
      </c>
      <c r="F297" s="158" t="s">
        <v>246</v>
      </c>
      <c r="G297" s="161" t="s">
        <v>223</v>
      </c>
      <c r="H297" s="161" t="s">
        <v>917</v>
      </c>
      <c r="I297" s="184" t="str">
        <f t="shared" si="20"/>
        <v>22665234d</v>
      </c>
      <c r="J297" s="159" t="str">
        <f t="shared" si="21"/>
        <v>22665234026 03</v>
      </c>
      <c r="K297" s="5"/>
      <c r="L297" s="159" t="str">
        <f t="shared" si="22"/>
        <v>22665234026 03B</v>
      </c>
      <c r="M297" s="5" t="str">
        <f t="shared" si="23"/>
        <v>Slovenský zväz telesne postihnutých športovcovdBJankechová Eliška</v>
      </c>
      <c r="N297" s="3" t="str">
        <f t="shared" si="24"/>
        <v>22665234dB</v>
      </c>
    </row>
    <row r="298" spans="1:14" x14ac:dyDescent="0.2">
      <c r="A298" s="190" t="s">
        <v>1292</v>
      </c>
      <c r="B298" s="196" t="str">
        <f>VLOOKUP(A298,Adr!A:B,2,FALSE)</f>
        <v>Slovenský zväz telesne postihnutých športovcov</v>
      </c>
      <c r="C298" s="161" t="s">
        <v>1421</v>
      </c>
      <c r="D298" s="280">
        <v>23200</v>
      </c>
      <c r="E298" s="222">
        <v>0</v>
      </c>
      <c r="F298" s="158" t="s">
        <v>246</v>
      </c>
      <c r="G298" s="161" t="s">
        <v>223</v>
      </c>
      <c r="H298" s="161" t="s">
        <v>917</v>
      </c>
      <c r="I298" s="184" t="str">
        <f t="shared" si="20"/>
        <v>22665234d</v>
      </c>
      <c r="J298" s="159" t="str">
        <f t="shared" si="21"/>
        <v>22665234026 03</v>
      </c>
      <c r="K298" s="5"/>
      <c r="L298" s="159" t="str">
        <f t="shared" si="22"/>
        <v>22665234026 03B</v>
      </c>
      <c r="M298" s="5" t="str">
        <f t="shared" si="23"/>
        <v>Slovenský zväz telesne postihnutých športovcovdBKánová Alena</v>
      </c>
      <c r="N298" s="3" t="str">
        <f t="shared" si="24"/>
        <v>22665234dB</v>
      </c>
    </row>
    <row r="299" spans="1:14" x14ac:dyDescent="0.2">
      <c r="A299" s="174" t="s">
        <v>1292</v>
      </c>
      <c r="B299" s="196" t="str">
        <f>VLOOKUP(A299,Adr!A:B,2,FALSE)</f>
        <v>Slovenský zväz telesne postihnutých športovcov</v>
      </c>
      <c r="C299" s="177" t="s">
        <v>1422</v>
      </c>
      <c r="D299" s="179">
        <v>26000</v>
      </c>
      <c r="E299" s="165">
        <v>0</v>
      </c>
      <c r="F299" s="174" t="s">
        <v>246</v>
      </c>
      <c r="G299" s="177" t="s">
        <v>223</v>
      </c>
      <c r="H299" s="177" t="s">
        <v>917</v>
      </c>
      <c r="I299" s="184" t="str">
        <f t="shared" si="20"/>
        <v>22665234d</v>
      </c>
      <c r="J299" s="159" t="str">
        <f t="shared" si="21"/>
        <v>22665234026 03</v>
      </c>
      <c r="K299" s="5"/>
      <c r="L299" s="159" t="str">
        <f t="shared" si="22"/>
        <v>22665234026 03B</v>
      </c>
      <c r="M299" s="5" t="str">
        <f t="shared" si="23"/>
        <v>Slovenský zväz telesne postihnutých športovcovdBKrál Tomáš</v>
      </c>
      <c r="N299" s="3" t="str">
        <f t="shared" si="24"/>
        <v>22665234dB</v>
      </c>
    </row>
    <row r="300" spans="1:14" x14ac:dyDescent="0.2">
      <c r="A300" s="190" t="s">
        <v>1292</v>
      </c>
      <c r="B300" s="196" t="str">
        <f>VLOOKUP(A300,Adr!A:B,2,FALSE)</f>
        <v>Slovenský zväz telesne postihnutých športovcov</v>
      </c>
      <c r="C300" s="161" t="s">
        <v>1689</v>
      </c>
      <c r="D300" s="280">
        <v>12000</v>
      </c>
      <c r="E300" s="222">
        <v>0</v>
      </c>
      <c r="F300" s="158" t="s">
        <v>246</v>
      </c>
      <c r="G300" s="161" t="s">
        <v>223</v>
      </c>
      <c r="H300" s="161" t="s">
        <v>917</v>
      </c>
      <c r="I300" s="184" t="str">
        <f t="shared" si="20"/>
        <v>22665234d</v>
      </c>
      <c r="J300" s="159" t="str">
        <f t="shared" si="21"/>
        <v>22665234026 03</v>
      </c>
      <c r="K300" s="5"/>
      <c r="L300" s="159" t="str">
        <f t="shared" si="22"/>
        <v>22665234026 03B</v>
      </c>
      <c r="M300" s="5" t="str">
        <f t="shared" si="23"/>
        <v>Slovenský zväz telesne postihnutých športovcovdBLacová Lilian</v>
      </c>
      <c r="N300" s="3" t="str">
        <f t="shared" si="24"/>
        <v>22665234dB</v>
      </c>
    </row>
    <row r="301" spans="1:14" x14ac:dyDescent="0.2">
      <c r="A301" s="174" t="s">
        <v>1292</v>
      </c>
      <c r="B301" s="196" t="str">
        <f>VLOOKUP(A301,Adr!A:B,2,FALSE)</f>
        <v>Slovenský zväz telesne postihnutých športovcov</v>
      </c>
      <c r="C301" s="177" t="s">
        <v>1423</v>
      </c>
      <c r="D301" s="179">
        <v>40500</v>
      </c>
      <c r="E301" s="165">
        <v>0</v>
      </c>
      <c r="F301" s="174" t="s">
        <v>246</v>
      </c>
      <c r="G301" s="177" t="s">
        <v>223</v>
      </c>
      <c r="H301" s="177" t="s">
        <v>917</v>
      </c>
      <c r="I301" s="184" t="str">
        <f t="shared" si="20"/>
        <v>22665234d</v>
      </c>
      <c r="J301" s="159" t="str">
        <f t="shared" si="21"/>
        <v>22665234026 03</v>
      </c>
      <c r="K301" s="5"/>
      <c r="L301" s="159" t="str">
        <f t="shared" si="22"/>
        <v>22665234026 03B</v>
      </c>
      <c r="M301" s="5" t="str">
        <f t="shared" si="23"/>
        <v>Slovenský zväz telesne postihnutých športovcovdBLovaš Peter</v>
      </c>
      <c r="N301" s="3" t="str">
        <f t="shared" si="24"/>
        <v>22665234dB</v>
      </c>
    </row>
    <row r="302" spans="1:14" x14ac:dyDescent="0.2">
      <c r="A302" s="174" t="s">
        <v>1292</v>
      </c>
      <c r="B302" s="196" t="str">
        <f>VLOOKUP(A302,Adr!A:B,2,FALSE)</f>
        <v>Slovenský zväz telesne postihnutých športovcov</v>
      </c>
      <c r="C302" s="177" t="s">
        <v>1468</v>
      </c>
      <c r="D302" s="279">
        <v>9000</v>
      </c>
      <c r="E302" s="222">
        <v>0</v>
      </c>
      <c r="F302" s="158" t="s">
        <v>246</v>
      </c>
      <c r="G302" s="161" t="s">
        <v>223</v>
      </c>
      <c r="H302" s="161" t="s">
        <v>917</v>
      </c>
      <c r="I302" s="184" t="str">
        <f t="shared" si="20"/>
        <v>22665234d</v>
      </c>
      <c r="J302" s="159" t="str">
        <f t="shared" si="21"/>
        <v>22665234026 03</v>
      </c>
      <c r="K302" s="5"/>
      <c r="L302" s="159" t="str">
        <f t="shared" si="22"/>
        <v>22665234026 03B</v>
      </c>
      <c r="M302" s="5" t="str">
        <f t="shared" si="23"/>
        <v>Slovenský zväz telesne postihnutých športovcovdBMelicherová Nina</v>
      </c>
      <c r="N302" s="3" t="str">
        <f t="shared" si="24"/>
        <v>22665234dB</v>
      </c>
    </row>
    <row r="303" spans="1:14" x14ac:dyDescent="0.2">
      <c r="A303" s="194" t="s">
        <v>1292</v>
      </c>
      <c r="B303" s="196" t="str">
        <f>VLOOKUP(A303,Adr!A:B,2,FALSE)</f>
        <v>Slovenský zväz telesne postihnutých športovcov</v>
      </c>
      <c r="C303" s="188" t="s">
        <v>1424</v>
      </c>
      <c r="D303" s="279">
        <v>36000</v>
      </c>
      <c r="E303" s="165">
        <v>0</v>
      </c>
      <c r="F303" s="158" t="s">
        <v>246</v>
      </c>
      <c r="G303" s="161" t="s">
        <v>223</v>
      </c>
      <c r="H303" s="161" t="s">
        <v>917</v>
      </c>
      <c r="I303" s="184" t="str">
        <f t="shared" si="20"/>
        <v>22665234d</v>
      </c>
      <c r="J303" s="159" t="str">
        <f t="shared" si="21"/>
        <v>22665234026 03</v>
      </c>
      <c r="K303" s="5"/>
      <c r="L303" s="159" t="str">
        <f t="shared" si="22"/>
        <v>22665234026 03B</v>
      </c>
      <c r="M303" s="5" t="str">
        <f t="shared" si="23"/>
        <v>Slovenský zväz telesne postihnutých športovcovdBMezík Róbert</v>
      </c>
      <c r="N303" s="3" t="str">
        <f t="shared" si="24"/>
        <v>22665234dB</v>
      </c>
    </row>
    <row r="304" spans="1:14" x14ac:dyDescent="0.2">
      <c r="A304" s="194" t="s">
        <v>1292</v>
      </c>
      <c r="B304" s="196" t="str">
        <f>VLOOKUP(A304,Adr!A:B,2,FALSE)</f>
        <v>Slovenský zväz telesne postihnutých športovcov</v>
      </c>
      <c r="C304" s="161" t="s">
        <v>1425</v>
      </c>
      <c r="D304" s="280">
        <v>22000</v>
      </c>
      <c r="E304" s="222">
        <v>0</v>
      </c>
      <c r="F304" s="158" t="s">
        <v>246</v>
      </c>
      <c r="G304" s="161" t="s">
        <v>223</v>
      </c>
      <c r="H304" s="161" t="s">
        <v>917</v>
      </c>
      <c r="I304" s="184" t="str">
        <f t="shared" si="20"/>
        <v>22665234d</v>
      </c>
      <c r="J304" s="159" t="str">
        <f t="shared" si="21"/>
        <v>22665234026 03</v>
      </c>
      <c r="K304" s="5"/>
      <c r="L304" s="159" t="str">
        <f t="shared" si="22"/>
        <v>22665234026 03B</v>
      </c>
      <c r="M304" s="5" t="str">
        <f t="shared" si="23"/>
        <v>Slovenský zväz telesne postihnutých športovcovdBPavlík Marcel</v>
      </c>
      <c r="N304" s="3" t="str">
        <f t="shared" si="24"/>
        <v>22665234dB</v>
      </c>
    </row>
    <row r="305" spans="1:14" x14ac:dyDescent="0.2">
      <c r="A305" s="158" t="s">
        <v>1292</v>
      </c>
      <c r="B305" s="196" t="str">
        <f>VLOOKUP(A305,Adr!A:B,2,FALSE)</f>
        <v>Slovenský zväz telesne postihnutých športovcov</v>
      </c>
      <c r="C305" s="189" t="s">
        <v>1426</v>
      </c>
      <c r="D305" s="282">
        <v>40500</v>
      </c>
      <c r="E305" s="165">
        <v>0</v>
      </c>
      <c r="F305" s="158" t="s">
        <v>246</v>
      </c>
      <c r="G305" s="161" t="s">
        <v>223</v>
      </c>
      <c r="H305" s="161" t="s">
        <v>917</v>
      </c>
      <c r="I305" s="184" t="str">
        <f t="shared" si="20"/>
        <v>22665234d</v>
      </c>
      <c r="J305" s="159" t="str">
        <f t="shared" si="21"/>
        <v>22665234026 03</v>
      </c>
      <c r="K305" s="5"/>
      <c r="L305" s="159" t="str">
        <f t="shared" si="22"/>
        <v>22665234026 03B</v>
      </c>
      <c r="M305" s="5" t="str">
        <f t="shared" si="23"/>
        <v>Slovenský zväz telesne postihnutých športovcovdBRiapoš Ján</v>
      </c>
      <c r="N305" s="3" t="str">
        <f t="shared" si="24"/>
        <v>22665234dB</v>
      </c>
    </row>
    <row r="306" spans="1:14" x14ac:dyDescent="0.2">
      <c r="A306" s="158" t="s">
        <v>1292</v>
      </c>
      <c r="B306" s="196" t="str">
        <f>VLOOKUP(A306,Adr!A:B,2,FALSE)</f>
        <v>Slovenský zväz telesne postihnutých športovcov</v>
      </c>
      <c r="C306" s="188" t="s">
        <v>1427</v>
      </c>
      <c r="D306" s="281">
        <v>28000</v>
      </c>
      <c r="E306" s="222">
        <v>0</v>
      </c>
      <c r="F306" s="158" t="s">
        <v>246</v>
      </c>
      <c r="G306" s="161" t="s">
        <v>223</v>
      </c>
      <c r="H306" s="161" t="s">
        <v>917</v>
      </c>
      <c r="I306" s="184" t="str">
        <f t="shared" si="20"/>
        <v>22665234d</v>
      </c>
      <c r="J306" s="159" t="str">
        <f t="shared" si="21"/>
        <v>22665234026 03</v>
      </c>
      <c r="K306" s="5"/>
      <c r="L306" s="159" t="str">
        <f t="shared" si="22"/>
        <v>22665234026 03B</v>
      </c>
      <c r="M306" s="5" t="str">
        <f t="shared" si="23"/>
        <v>Slovenský zväz telesne postihnutých športovcovdBTrávníček Boris</v>
      </c>
      <c r="N306" s="3" t="str">
        <f t="shared" si="24"/>
        <v>22665234dB</v>
      </c>
    </row>
    <row r="307" spans="1:14" x14ac:dyDescent="0.2">
      <c r="A307" s="194" t="s">
        <v>851</v>
      </c>
      <c r="B307" s="196" t="str">
        <f>VLOOKUP(A307,Adr!A:B,2,FALSE)</f>
        <v>Slovenský zväz vodného lyžovania a wakeboardingu</v>
      </c>
      <c r="C307" s="188" t="s">
        <v>1064</v>
      </c>
      <c r="D307" s="281">
        <v>57112</v>
      </c>
      <c r="E307" s="165">
        <v>0</v>
      </c>
      <c r="F307" s="158" t="s">
        <v>240</v>
      </c>
      <c r="G307" s="161" t="s">
        <v>221</v>
      </c>
      <c r="H307" s="161" t="s">
        <v>917</v>
      </c>
      <c r="I307" s="184" t="str">
        <f t="shared" si="20"/>
        <v>30793203a</v>
      </c>
      <c r="J307" s="159" t="str">
        <f t="shared" si="21"/>
        <v>30793203026 02</v>
      </c>
      <c r="K307" s="5" t="s">
        <v>1065</v>
      </c>
      <c r="L307" s="159" t="str">
        <f t="shared" si="22"/>
        <v>30793203026 02B</v>
      </c>
      <c r="M307" s="5" t="str">
        <f t="shared" si="23"/>
        <v>Slovenský zväz vodného lyžovania a wakeboardinguaBvodné lyžovanie - bežné transfery</v>
      </c>
      <c r="N307" s="3" t="str">
        <f t="shared" si="24"/>
        <v>30793203aB</v>
      </c>
    </row>
    <row r="308" spans="1:14" x14ac:dyDescent="0.2">
      <c r="A308" s="190" t="s">
        <v>858</v>
      </c>
      <c r="B308" s="196" t="str">
        <f>VLOOKUP(A308,Adr!A:B,2,FALSE)</f>
        <v>Slovenský zväz vodného motorizmu</v>
      </c>
      <c r="C308" s="188" t="s">
        <v>1066</v>
      </c>
      <c r="D308" s="279">
        <v>32930</v>
      </c>
      <c r="E308" s="222">
        <v>0</v>
      </c>
      <c r="F308" s="158" t="s">
        <v>240</v>
      </c>
      <c r="G308" s="161" t="s">
        <v>221</v>
      </c>
      <c r="H308" s="161" t="s">
        <v>917</v>
      </c>
      <c r="I308" s="184" t="str">
        <f t="shared" si="20"/>
        <v>00681768a</v>
      </c>
      <c r="J308" s="159" t="str">
        <f t="shared" si="21"/>
        <v>00681768026 02</v>
      </c>
      <c r="K308" s="5" t="s">
        <v>1067</v>
      </c>
      <c r="L308" s="159" t="str">
        <f t="shared" si="22"/>
        <v>00681768026 02B</v>
      </c>
      <c r="M308" s="5" t="str">
        <f t="shared" si="23"/>
        <v>Slovenský zväz vodného motorizmuaBvodný motorizmus - bežné transfery</v>
      </c>
      <c r="N308" s="3" t="str">
        <f t="shared" si="24"/>
        <v>00681768aB</v>
      </c>
    </row>
    <row r="309" spans="1:14" x14ac:dyDescent="0.2">
      <c r="A309" s="194" t="s">
        <v>858</v>
      </c>
      <c r="B309" s="196" t="str">
        <f>VLOOKUP(A309,Adr!A:B,2,FALSE)</f>
        <v>Slovenský zväz vodného motorizmu</v>
      </c>
      <c r="C309" s="177" t="s">
        <v>1690</v>
      </c>
      <c r="D309" s="279">
        <v>31000</v>
      </c>
      <c r="E309" s="165">
        <v>0</v>
      </c>
      <c r="F309" s="158" t="s">
        <v>246</v>
      </c>
      <c r="G309" s="161" t="s">
        <v>223</v>
      </c>
      <c r="H309" s="161" t="s">
        <v>917</v>
      </c>
      <c r="I309" s="184" t="str">
        <f t="shared" si="20"/>
        <v>00681768d</v>
      </c>
      <c r="J309" s="159" t="str">
        <f t="shared" si="21"/>
        <v>00681768026 03</v>
      </c>
      <c r="K309" s="5"/>
      <c r="L309" s="159" t="str">
        <f t="shared" si="22"/>
        <v>00681768026 03B</v>
      </c>
      <c r="M309" s="5" t="str">
        <f t="shared" si="23"/>
        <v>Slovenský zväz vodného motorizmudBdvojica - mix</v>
      </c>
      <c r="N309" s="3" t="str">
        <f t="shared" si="24"/>
        <v>00681768dB</v>
      </c>
    </row>
    <row r="310" spans="1:14" x14ac:dyDescent="0.2">
      <c r="A310" s="194" t="s">
        <v>858</v>
      </c>
      <c r="B310" s="196" t="str">
        <f>VLOOKUP(A310,Adr!A:B,2,FALSE)</f>
        <v>Slovenský zväz vodného motorizmu</v>
      </c>
      <c r="C310" s="188" t="s">
        <v>1691</v>
      </c>
      <c r="D310" s="281">
        <v>31000</v>
      </c>
      <c r="E310" s="222">
        <v>0</v>
      </c>
      <c r="F310" s="158" t="s">
        <v>246</v>
      </c>
      <c r="G310" s="161" t="s">
        <v>223</v>
      </c>
      <c r="H310" s="161" t="s">
        <v>917</v>
      </c>
      <c r="I310" s="184" t="str">
        <f t="shared" si="20"/>
        <v>00681768d</v>
      </c>
      <c r="J310" s="159" t="str">
        <f t="shared" si="21"/>
        <v>00681768026 03</v>
      </c>
      <c r="K310" s="5"/>
      <c r="L310" s="159" t="str">
        <f t="shared" si="22"/>
        <v>00681768026 03B</v>
      </c>
      <c r="M310" s="5" t="str">
        <f t="shared" si="23"/>
        <v>Slovenský zväz vodného motorizmudBStrculová Emma</v>
      </c>
      <c r="N310" s="3" t="str">
        <f t="shared" si="24"/>
        <v>00681768dB</v>
      </c>
    </row>
    <row r="311" spans="1:14" x14ac:dyDescent="0.2">
      <c r="A311" s="158" t="s">
        <v>866</v>
      </c>
      <c r="B311" s="196" t="str">
        <f>VLOOKUP(A311,Adr!A:B,2,FALSE)</f>
        <v>Slovenský zväz vzpierania</v>
      </c>
      <c r="C311" s="161" t="s">
        <v>1068</v>
      </c>
      <c r="D311" s="280">
        <v>431762</v>
      </c>
      <c r="E311" s="165">
        <v>0</v>
      </c>
      <c r="F311" s="158" t="s">
        <v>240</v>
      </c>
      <c r="G311" s="161" t="s">
        <v>221</v>
      </c>
      <c r="H311" s="161" t="s">
        <v>917</v>
      </c>
      <c r="I311" s="184" t="str">
        <f t="shared" si="20"/>
        <v>31796079a</v>
      </c>
      <c r="J311" s="159" t="str">
        <f t="shared" si="21"/>
        <v>31796079026 02</v>
      </c>
      <c r="K311" s="5" t="s">
        <v>1069</v>
      </c>
      <c r="L311" s="159" t="str">
        <f t="shared" si="22"/>
        <v>31796079026 02B</v>
      </c>
      <c r="M311" s="5" t="str">
        <f t="shared" si="23"/>
        <v>Slovenský zväz vzpieraniaaBvzpieranie - bežné transfery</v>
      </c>
      <c r="N311" s="3" t="str">
        <f t="shared" si="24"/>
        <v>31796079aB</v>
      </c>
    </row>
    <row r="312" spans="1:14" x14ac:dyDescent="0.2">
      <c r="A312" s="158" t="s">
        <v>1298</v>
      </c>
      <c r="B312" s="196" t="str">
        <f>VLOOKUP(A312,Adr!A:B,2,FALSE)</f>
        <v>Špeciálne olympiády Slovensko</v>
      </c>
      <c r="C312" s="188" t="s">
        <v>1306</v>
      </c>
      <c r="D312" s="281">
        <v>453676</v>
      </c>
      <c r="E312" s="222">
        <v>0</v>
      </c>
      <c r="F312" s="158" t="s">
        <v>244</v>
      </c>
      <c r="G312" s="161" t="s">
        <v>223</v>
      </c>
      <c r="H312" s="161" t="s">
        <v>917</v>
      </c>
      <c r="I312" s="184" t="str">
        <f t="shared" si="20"/>
        <v>30811406c</v>
      </c>
      <c r="J312" s="159" t="str">
        <f t="shared" si="21"/>
        <v>30811406026 03</v>
      </c>
      <c r="K312" s="5"/>
      <c r="L312" s="159" t="str">
        <f t="shared" si="22"/>
        <v>30811406026 03B</v>
      </c>
      <c r="M312" s="5" t="str">
        <f t="shared" si="23"/>
        <v>Špeciálne olympiády SlovenskocBzabezpečenie činnosti a úloh v roku 2025</v>
      </c>
      <c r="N312" s="3" t="str">
        <f t="shared" si="24"/>
        <v>30811406cB</v>
      </c>
    </row>
    <row r="313" spans="1:14" x14ac:dyDescent="0.2">
      <c r="A313" s="174" t="s">
        <v>872</v>
      </c>
      <c r="B313" s="196" t="str">
        <f>VLOOKUP(A313,Adr!A:B,2,FALSE)</f>
        <v>Teqballová federácia Slovenska</v>
      </c>
      <c r="C313" s="161" t="s">
        <v>1070</v>
      </c>
      <c r="D313" s="280">
        <v>24930</v>
      </c>
      <c r="E313" s="222">
        <v>0</v>
      </c>
      <c r="F313" s="158" t="s">
        <v>240</v>
      </c>
      <c r="G313" s="161" t="s">
        <v>221</v>
      </c>
      <c r="H313" s="161" t="s">
        <v>917</v>
      </c>
      <c r="I313" s="184" t="str">
        <f t="shared" si="20"/>
        <v>53007344a</v>
      </c>
      <c r="J313" s="159" t="str">
        <f t="shared" si="21"/>
        <v>53007344026 02</v>
      </c>
      <c r="K313" s="5" t="s">
        <v>1071</v>
      </c>
      <c r="L313" s="159" t="str">
        <f t="shared" si="22"/>
        <v>53007344026 02B</v>
      </c>
      <c r="M313" s="5" t="str">
        <f t="shared" si="23"/>
        <v>Teqballová federácia SlovenskaaBteqball - bežné transfery</v>
      </c>
      <c r="N313" s="3" t="str">
        <f t="shared" si="24"/>
        <v>53007344aB</v>
      </c>
    </row>
    <row r="314" spans="1:14" x14ac:dyDescent="0.2">
      <c r="A314" s="158" t="s">
        <v>872</v>
      </c>
      <c r="B314" s="196" t="str">
        <f>VLOOKUP(A314,Adr!A:B,2,FALSE)</f>
        <v>Teqballová federácia Slovenska</v>
      </c>
      <c r="C314" s="177" t="s">
        <v>1622</v>
      </c>
      <c r="D314" s="279">
        <v>8000</v>
      </c>
      <c r="E314" s="165">
        <v>0</v>
      </c>
      <c r="F314" s="158" t="s">
        <v>240</v>
      </c>
      <c r="G314" s="161" t="s">
        <v>221</v>
      </c>
      <c r="H314" s="161" t="s">
        <v>940</v>
      </c>
      <c r="I314" s="184" t="str">
        <f t="shared" si="20"/>
        <v>53007344a</v>
      </c>
      <c r="J314" s="159" t="str">
        <f t="shared" si="21"/>
        <v>53007344026 02</v>
      </c>
      <c r="K314" s="5" t="s">
        <v>1071</v>
      </c>
      <c r="L314" s="159" t="str">
        <f t="shared" si="22"/>
        <v>53007344026 02K</v>
      </c>
      <c r="M314" s="5" t="str">
        <f t="shared" si="23"/>
        <v>Teqballová federácia SlovenskaaKteqball - kapitálové transfery</v>
      </c>
      <c r="N314" s="3" t="str">
        <f t="shared" si="24"/>
        <v>53007344aK</v>
      </c>
    </row>
    <row r="315" spans="1:14" x14ac:dyDescent="0.2">
      <c r="A315" s="190" t="s">
        <v>878</v>
      </c>
      <c r="B315" s="196" t="str">
        <f>VLOOKUP(A315,Adr!A:B,2,FALSE)</f>
        <v>Združenie šípkarských organizácií</v>
      </c>
      <c r="C315" s="161" t="s">
        <v>1072</v>
      </c>
      <c r="D315" s="280">
        <v>101678</v>
      </c>
      <c r="E315" s="222">
        <v>0</v>
      </c>
      <c r="F315" s="158" t="s">
        <v>240</v>
      </c>
      <c r="G315" s="161" t="s">
        <v>221</v>
      </c>
      <c r="H315" s="161" t="s">
        <v>917</v>
      </c>
      <c r="I315" s="184" t="str">
        <f t="shared" si="20"/>
        <v>35538015a</v>
      </c>
      <c r="J315" s="159" t="str">
        <f t="shared" si="21"/>
        <v>35538015026 02</v>
      </c>
      <c r="K315" s="5" t="s">
        <v>1073</v>
      </c>
      <c r="L315" s="159" t="str">
        <f t="shared" si="22"/>
        <v>35538015026 02B</v>
      </c>
      <c r="M315" s="5" t="str">
        <f t="shared" si="23"/>
        <v>Združenie šípkarských organizáciíaBšípky - bežné transfery</v>
      </c>
      <c r="N315" s="3" t="str">
        <f t="shared" si="24"/>
        <v>35538015aB</v>
      </c>
    </row>
    <row r="316" spans="1:14" x14ac:dyDescent="0.2">
      <c r="A316" s="190" t="s">
        <v>878</v>
      </c>
      <c r="B316" s="196" t="str">
        <f>VLOOKUP(A316,Adr!A:B,2,FALSE)</f>
        <v>Združenie šípkarských organizácií</v>
      </c>
      <c r="C316" s="161" t="s">
        <v>1623</v>
      </c>
      <c r="D316" s="280">
        <v>8800</v>
      </c>
      <c r="E316" s="165">
        <v>0</v>
      </c>
      <c r="F316" s="158" t="s">
        <v>240</v>
      </c>
      <c r="G316" s="161" t="s">
        <v>221</v>
      </c>
      <c r="H316" s="161" t="s">
        <v>940</v>
      </c>
      <c r="I316" s="184" t="str">
        <f t="shared" si="20"/>
        <v>35538015a</v>
      </c>
      <c r="J316" s="159" t="str">
        <f t="shared" si="21"/>
        <v>35538015026 02</v>
      </c>
      <c r="K316" s="5" t="s">
        <v>1073</v>
      </c>
      <c r="L316" s="159" t="str">
        <f t="shared" si="22"/>
        <v>35538015026 02K</v>
      </c>
      <c r="M316" s="5" t="str">
        <f t="shared" si="23"/>
        <v>Združenie šípkarských organizáciíaKšípky - kapitálové transfery</v>
      </c>
      <c r="N316" s="3" t="str">
        <f t="shared" si="24"/>
        <v>35538015aK</v>
      </c>
    </row>
    <row r="317" spans="1:14" x14ac:dyDescent="0.2">
      <c r="A317" s="190" t="s">
        <v>884</v>
      </c>
      <c r="B317" s="196" t="str">
        <f>VLOOKUP(A317,Adr!A:B,2,FALSE)</f>
        <v>Zväz potápačov Slovenska</v>
      </c>
      <c r="C317" s="188" t="s">
        <v>1074</v>
      </c>
      <c r="D317" s="279">
        <v>90707</v>
      </c>
      <c r="E317" s="222">
        <v>0</v>
      </c>
      <c r="F317" s="158" t="s">
        <v>240</v>
      </c>
      <c r="G317" s="161" t="s">
        <v>221</v>
      </c>
      <c r="H317" s="161" t="s">
        <v>917</v>
      </c>
      <c r="I317" s="184" t="str">
        <f t="shared" si="20"/>
        <v>00585319a</v>
      </c>
      <c r="J317" s="159" t="str">
        <f t="shared" si="21"/>
        <v>00585319026 02</v>
      </c>
      <c r="K317" s="5" t="s">
        <v>1075</v>
      </c>
      <c r="L317" s="159" t="str">
        <f t="shared" si="22"/>
        <v>00585319026 02B</v>
      </c>
      <c r="M317" s="5" t="str">
        <f t="shared" si="23"/>
        <v>Zväz potápačov SlovenskaaBpotápačské športy - bežné transfery</v>
      </c>
      <c r="N317" s="3" t="str">
        <f t="shared" si="24"/>
        <v>00585319aB</v>
      </c>
    </row>
    <row r="318" spans="1:14" x14ac:dyDescent="0.2">
      <c r="A318" s="194" t="s">
        <v>891</v>
      </c>
      <c r="B318" s="196" t="str">
        <f>VLOOKUP(A318,Adr!A:B,2,FALSE)</f>
        <v>Zväz slovenského kolieskového korčuľovania</v>
      </c>
      <c r="C318" s="188" t="s">
        <v>1076</v>
      </c>
      <c r="D318" s="279">
        <v>218579</v>
      </c>
      <c r="E318" s="165">
        <v>0</v>
      </c>
      <c r="F318" s="158" t="s">
        <v>240</v>
      </c>
      <c r="G318" s="161" t="s">
        <v>221</v>
      </c>
      <c r="H318" s="161" t="s">
        <v>917</v>
      </c>
      <c r="I318" s="184" t="str">
        <f t="shared" si="20"/>
        <v>42132690a</v>
      </c>
      <c r="J318" s="159" t="str">
        <f t="shared" si="21"/>
        <v>42132690026 02</v>
      </c>
      <c r="K318" s="5" t="s">
        <v>1077</v>
      </c>
      <c r="L318" s="159" t="str">
        <f t="shared" si="22"/>
        <v>42132690026 02B</v>
      </c>
      <c r="M318" s="5" t="str">
        <f t="shared" si="23"/>
        <v>Zväz slovenského kolieskového korčuľovaniaaBkolieskové korčuľovanie - bežné transfery</v>
      </c>
      <c r="N318" s="3" t="str">
        <f t="shared" si="24"/>
        <v>42132690aB</v>
      </c>
    </row>
    <row r="319" spans="1:14" x14ac:dyDescent="0.2">
      <c r="A319" s="194" t="s">
        <v>891</v>
      </c>
      <c r="B319" s="196" t="str">
        <f>VLOOKUP(A319,Adr!A:B,2,FALSE)</f>
        <v>Zväz slovenského kolieskového korčuľovania</v>
      </c>
      <c r="C319" s="188" t="s">
        <v>1428</v>
      </c>
      <c r="D319" s="281">
        <v>42000</v>
      </c>
      <c r="E319" s="165">
        <v>0</v>
      </c>
      <c r="F319" s="158" t="s">
        <v>246</v>
      </c>
      <c r="G319" s="161" t="s">
        <v>223</v>
      </c>
      <c r="H319" s="161" t="s">
        <v>917</v>
      </c>
      <c r="I319" s="184" t="str">
        <f t="shared" si="20"/>
        <v>42132690d</v>
      </c>
      <c r="J319" s="159" t="str">
        <f t="shared" si="21"/>
        <v>42132690026 03</v>
      </c>
      <c r="K319" s="5"/>
      <c r="L319" s="159" t="str">
        <f t="shared" si="22"/>
        <v>42132690026 03B</v>
      </c>
      <c r="M319" s="5" t="str">
        <f t="shared" si="23"/>
        <v>Zväz slovenského kolieskového korčuľovaniadBTury Richard</v>
      </c>
      <c r="N319" s="3" t="str">
        <f t="shared" si="24"/>
        <v>42132690dB</v>
      </c>
    </row>
    <row r="320" spans="1:14" x14ac:dyDescent="0.2">
      <c r="A320" s="194" t="s">
        <v>898</v>
      </c>
      <c r="B320" s="196" t="str">
        <f>VLOOKUP(A320,Adr!A:B,2,FALSE)</f>
        <v>Zväz slovenského lyžovania</v>
      </c>
      <c r="C320" s="177" t="s">
        <v>1078</v>
      </c>
      <c r="D320" s="279">
        <v>2135940</v>
      </c>
      <c r="E320" s="222">
        <v>0</v>
      </c>
      <c r="F320" s="158" t="s">
        <v>240</v>
      </c>
      <c r="G320" s="161" t="s">
        <v>221</v>
      </c>
      <c r="H320" s="161" t="s">
        <v>917</v>
      </c>
      <c r="I320" s="184" t="str">
        <f t="shared" si="20"/>
        <v>50671669a</v>
      </c>
      <c r="J320" s="159" t="str">
        <f t="shared" si="21"/>
        <v>50671669026 02</v>
      </c>
      <c r="K320" s="5" t="s">
        <v>1079</v>
      </c>
      <c r="L320" s="159" t="str">
        <f t="shared" si="22"/>
        <v>50671669026 02B</v>
      </c>
      <c r="M320" s="5" t="str">
        <f t="shared" si="23"/>
        <v>Zväz slovenského lyžovaniaaBlyžovanie - bežné transfery</v>
      </c>
      <c r="N320" s="3" t="str">
        <f t="shared" si="24"/>
        <v>50671669aB</v>
      </c>
    </row>
    <row r="321" spans="1:14" ht="22.5" x14ac:dyDescent="0.2">
      <c r="A321" s="158" t="s">
        <v>898</v>
      </c>
      <c r="B321" s="196" t="str">
        <f>VLOOKUP(A321,Adr!A:B,2,FALSE)</f>
        <v>Zväz slovenského lyžovania</v>
      </c>
      <c r="C321" s="188" t="s">
        <v>1317</v>
      </c>
      <c r="D321" s="281">
        <v>134262</v>
      </c>
      <c r="E321" s="165">
        <v>0</v>
      </c>
      <c r="F321" s="158" t="s">
        <v>244</v>
      </c>
      <c r="G321" s="161" t="s">
        <v>223</v>
      </c>
      <c r="H321" s="161" t="s">
        <v>917</v>
      </c>
      <c r="I321" s="184" t="str">
        <f t="shared" si="20"/>
        <v>50671669c</v>
      </c>
      <c r="J321" s="159" t="str">
        <f t="shared" si="21"/>
        <v>50671669026 03</v>
      </c>
      <c r="K321" s="5"/>
      <c r="L321" s="159" t="str">
        <f t="shared" si="22"/>
        <v>50671669026 03B</v>
      </c>
      <c r="M321" s="5" t="str">
        <f t="shared" si="23"/>
        <v>Zväz slovenského lyžovaniacBzabezpečenie a rozvoj športu lyžovanie zdravotne postihnutých športovcov</v>
      </c>
      <c r="N321" s="3" t="str">
        <f t="shared" si="24"/>
        <v>50671669cB</v>
      </c>
    </row>
    <row r="322" spans="1:14" x14ac:dyDescent="0.2">
      <c r="A322" s="194" t="s">
        <v>898</v>
      </c>
      <c r="B322" s="196" t="str">
        <f>VLOOKUP(A322,Adr!A:B,2,FALSE)</f>
        <v>Zväz slovenského lyžovania</v>
      </c>
      <c r="C322" s="177" t="s">
        <v>1692</v>
      </c>
      <c r="D322" s="279">
        <v>8000</v>
      </c>
      <c r="E322" s="222">
        <v>0</v>
      </c>
      <c r="F322" s="158" t="s">
        <v>246</v>
      </c>
      <c r="G322" s="161" t="s">
        <v>223</v>
      </c>
      <c r="H322" s="161" t="s">
        <v>917</v>
      </c>
      <c r="I322" s="184" t="str">
        <f t="shared" ref="I322:I339" si="25">A322&amp;F322</f>
        <v>50671669d</v>
      </c>
      <c r="J322" s="159" t="str">
        <f t="shared" ref="J322:J339" si="26">A322&amp;G322</f>
        <v>50671669026 03</v>
      </c>
      <c r="K322" s="5"/>
      <c r="L322" s="159" t="str">
        <f t="shared" ref="L322:L339" si="27">A322&amp;G322&amp;H322</f>
        <v>50671669026 03B</v>
      </c>
      <c r="M322" s="5" t="str">
        <f t="shared" ref="M322:M385" si="28">B322&amp;F322&amp;H322&amp;C322</f>
        <v>Zväz slovenského lyžovaniadBCenek Tomáš</v>
      </c>
      <c r="N322" s="3" t="str">
        <f t="shared" ref="N322:N385" si="29">+I322&amp;H322</f>
        <v>50671669dB</v>
      </c>
    </row>
    <row r="323" spans="1:14" x14ac:dyDescent="0.2">
      <c r="A323" s="194" t="s">
        <v>898</v>
      </c>
      <c r="B323" s="196" t="str">
        <f>VLOOKUP(A323,Adr!A:B,2,FALSE)</f>
        <v>Zväz slovenského lyžovania</v>
      </c>
      <c r="C323" s="177" t="s">
        <v>1693</v>
      </c>
      <c r="D323" s="279">
        <v>8000</v>
      </c>
      <c r="E323" s="165">
        <v>0</v>
      </c>
      <c r="F323" s="158" t="s">
        <v>246</v>
      </c>
      <c r="G323" s="161" t="s">
        <v>223</v>
      </c>
      <c r="H323" s="161" t="s">
        <v>917</v>
      </c>
      <c r="I323" s="184" t="str">
        <f t="shared" si="25"/>
        <v>50671669d</v>
      </c>
      <c r="J323" s="159" t="str">
        <f t="shared" si="26"/>
        <v>50671669026 03</v>
      </c>
      <c r="K323" s="5"/>
      <c r="L323" s="159" t="str">
        <f t="shared" si="27"/>
        <v>50671669026 03B</v>
      </c>
      <c r="M323" s="5" t="str">
        <f t="shared" si="28"/>
        <v>Zväz slovenského lyžovaniadBDanielová Mária</v>
      </c>
      <c r="N323" s="3" t="str">
        <f t="shared" si="29"/>
        <v>50671669dB</v>
      </c>
    </row>
    <row r="324" spans="1:14" x14ac:dyDescent="0.2">
      <c r="A324" s="158" t="s">
        <v>898</v>
      </c>
      <c r="B324" s="196" t="str">
        <f>VLOOKUP(A324,Adr!A:B,2,FALSE)</f>
        <v>Zväz slovenského lyžovania</v>
      </c>
      <c r="C324" s="188" t="s">
        <v>1694</v>
      </c>
      <c r="D324" s="281">
        <v>8000</v>
      </c>
      <c r="E324" s="222">
        <v>0</v>
      </c>
      <c r="F324" s="158" t="s">
        <v>246</v>
      </c>
      <c r="G324" s="161" t="s">
        <v>223</v>
      </c>
      <c r="H324" s="161" t="s">
        <v>917</v>
      </c>
      <c r="I324" s="184" t="str">
        <f t="shared" si="25"/>
        <v>50671669d</v>
      </c>
      <c r="J324" s="159" t="str">
        <f t="shared" si="26"/>
        <v>50671669026 03</v>
      </c>
      <c r="K324" s="5"/>
      <c r="L324" s="159" t="str">
        <f t="shared" si="27"/>
        <v>50671669026 03B</v>
      </c>
      <c r="M324" s="5" t="str">
        <f t="shared" si="28"/>
        <v>Zväz slovenského lyžovaniadBFričová Nikola</v>
      </c>
      <c r="N324" s="3" t="str">
        <f t="shared" si="29"/>
        <v>50671669dB</v>
      </c>
    </row>
    <row r="325" spans="1:14" x14ac:dyDescent="0.2">
      <c r="A325" s="194" t="s">
        <v>898</v>
      </c>
      <c r="B325" s="196" t="str">
        <f>VLOOKUP(A325,Adr!A:B,2,FALSE)</f>
        <v>Zväz slovenského lyžovania</v>
      </c>
      <c r="C325" s="177" t="s">
        <v>1695</v>
      </c>
      <c r="D325" s="279">
        <v>43500</v>
      </c>
      <c r="E325" s="165">
        <v>0</v>
      </c>
      <c r="F325" s="158" t="s">
        <v>246</v>
      </c>
      <c r="G325" s="161" t="s">
        <v>223</v>
      </c>
      <c r="H325" s="161" t="s">
        <v>917</v>
      </c>
      <c r="I325" s="184" t="str">
        <f t="shared" si="25"/>
        <v>50671669d</v>
      </c>
      <c r="J325" s="159" t="str">
        <f t="shared" si="26"/>
        <v>50671669026 03</v>
      </c>
      <c r="K325" s="5"/>
      <c r="L325" s="159" t="str">
        <f t="shared" si="27"/>
        <v>50671669026 03B</v>
      </c>
      <c r="M325" s="5" t="str">
        <f t="shared" si="28"/>
        <v xml:space="preserve">Zväz slovenského lyžovaniadBHaraus Miroslav + navádzač </v>
      </c>
      <c r="N325" s="3" t="str">
        <f t="shared" si="29"/>
        <v>50671669dB</v>
      </c>
    </row>
    <row r="326" spans="1:14" x14ac:dyDescent="0.2">
      <c r="A326" s="158" t="s">
        <v>898</v>
      </c>
      <c r="B326" s="196" t="str">
        <f>VLOOKUP(A326,Adr!A:B,2,FALSE)</f>
        <v>Zväz slovenského lyžovania</v>
      </c>
      <c r="C326" s="188" t="s">
        <v>1696</v>
      </c>
      <c r="D326" s="281">
        <v>8000</v>
      </c>
      <c r="E326" s="222">
        <v>0</v>
      </c>
      <c r="F326" s="158" t="s">
        <v>246</v>
      </c>
      <c r="G326" s="161" t="s">
        <v>223</v>
      </c>
      <c r="H326" s="161" t="s">
        <v>917</v>
      </c>
      <c r="I326" s="184" t="str">
        <f t="shared" si="25"/>
        <v>50671669d</v>
      </c>
      <c r="J326" s="159" t="str">
        <f t="shared" si="26"/>
        <v>50671669026 03</v>
      </c>
      <c r="K326" s="5"/>
      <c r="L326" s="159" t="str">
        <f t="shared" si="27"/>
        <v>50671669026 03B</v>
      </c>
      <c r="M326" s="5" t="str">
        <f t="shared" si="28"/>
        <v>Zväz slovenského lyžovaniadBHinds Peter</v>
      </c>
      <c r="N326" s="3" t="str">
        <f t="shared" si="29"/>
        <v>50671669dB</v>
      </c>
    </row>
    <row r="327" spans="1:14" x14ac:dyDescent="0.2">
      <c r="A327" s="194" t="s">
        <v>898</v>
      </c>
      <c r="B327" s="196" t="str">
        <f>VLOOKUP(A327,Adr!A:B,2,FALSE)</f>
        <v>Zväz slovenského lyžovania</v>
      </c>
      <c r="C327" s="177" t="s">
        <v>1697</v>
      </c>
      <c r="D327" s="279">
        <v>8000</v>
      </c>
      <c r="E327" s="165">
        <v>0</v>
      </c>
      <c r="F327" s="158" t="s">
        <v>246</v>
      </c>
      <c r="G327" s="161" t="s">
        <v>223</v>
      </c>
      <c r="H327" s="161" t="s">
        <v>917</v>
      </c>
      <c r="I327" s="184" t="str">
        <f t="shared" si="25"/>
        <v>50671669d</v>
      </c>
      <c r="J327" s="159" t="str">
        <f t="shared" si="26"/>
        <v>50671669026 03</v>
      </c>
      <c r="K327" s="5"/>
      <c r="L327" s="159" t="str">
        <f t="shared" si="27"/>
        <v>50671669026 03B</v>
      </c>
      <c r="M327" s="5" t="str">
        <f t="shared" si="28"/>
        <v>Zväz slovenského lyžovaniadBJančová Rebeka</v>
      </c>
      <c r="N327" s="3" t="str">
        <f t="shared" si="29"/>
        <v>50671669dB</v>
      </c>
    </row>
    <row r="328" spans="1:14" x14ac:dyDescent="0.2">
      <c r="A328" s="194" t="s">
        <v>898</v>
      </c>
      <c r="B328" s="196" t="str">
        <f>VLOOKUP(A328,Adr!A:B,2,FALSE)</f>
        <v>Zväz slovenského lyžovania</v>
      </c>
      <c r="C328" s="177" t="s">
        <v>1698</v>
      </c>
      <c r="D328" s="279">
        <v>8000</v>
      </c>
      <c r="E328" s="222">
        <v>0</v>
      </c>
      <c r="F328" s="158" t="s">
        <v>246</v>
      </c>
      <c r="G328" s="161" t="s">
        <v>223</v>
      </c>
      <c r="H328" s="161" t="s">
        <v>917</v>
      </c>
      <c r="I328" s="184" t="str">
        <f t="shared" si="25"/>
        <v>50671669d</v>
      </c>
      <c r="J328" s="159" t="str">
        <f t="shared" si="26"/>
        <v>50671669026 03</v>
      </c>
      <c r="K328" s="5"/>
      <c r="L328" s="159" t="str">
        <f t="shared" si="27"/>
        <v>50671669026 03B</v>
      </c>
      <c r="M328" s="5" t="str">
        <f t="shared" si="28"/>
        <v>Zväz slovenského lyžovaniadBKapustík Hektor</v>
      </c>
      <c r="N328" s="3" t="str">
        <f t="shared" si="29"/>
        <v>50671669dB</v>
      </c>
    </row>
    <row r="329" spans="1:14" x14ac:dyDescent="0.2">
      <c r="A329" s="194" t="s">
        <v>898</v>
      </c>
      <c r="B329" s="196" t="str">
        <f>VLOOKUP(A329,Adr!A:B,2,FALSE)</f>
        <v>Zväz slovenského lyžovania</v>
      </c>
      <c r="C329" s="177" t="s">
        <v>1699</v>
      </c>
      <c r="D329" s="279">
        <v>8000</v>
      </c>
      <c r="E329" s="165">
        <v>0</v>
      </c>
      <c r="F329" s="158" t="s">
        <v>246</v>
      </c>
      <c r="G329" s="161" t="s">
        <v>223</v>
      </c>
      <c r="H329" s="161" t="s">
        <v>917</v>
      </c>
      <c r="I329" s="184" t="str">
        <f t="shared" si="25"/>
        <v>50671669d</v>
      </c>
      <c r="J329" s="159" t="str">
        <f t="shared" si="26"/>
        <v>50671669026 03</v>
      </c>
      <c r="K329" s="5"/>
      <c r="L329" s="159" t="str">
        <f t="shared" si="27"/>
        <v>50671669026 03B</v>
      </c>
      <c r="M329" s="5" t="str">
        <f t="shared" si="28"/>
        <v>Zväz slovenského lyžovaniadBKapustíková Kira Mária</v>
      </c>
      <c r="N329" s="3" t="str">
        <f t="shared" si="29"/>
        <v>50671669dB</v>
      </c>
    </row>
    <row r="330" spans="1:14" x14ac:dyDescent="0.2">
      <c r="A330" s="174" t="s">
        <v>898</v>
      </c>
      <c r="B330" s="196" t="str">
        <f>VLOOKUP(A330,Adr!A:B,2,FALSE)</f>
        <v>Zväz slovenského lyžovania</v>
      </c>
      <c r="C330" s="177" t="s">
        <v>1700</v>
      </c>
      <c r="D330" s="279">
        <v>8000</v>
      </c>
      <c r="E330" s="222">
        <v>0</v>
      </c>
      <c r="F330" s="158" t="s">
        <v>246</v>
      </c>
      <c r="G330" s="161" t="s">
        <v>223</v>
      </c>
      <c r="H330" s="161" t="s">
        <v>917</v>
      </c>
      <c r="I330" s="184" t="str">
        <f t="shared" si="25"/>
        <v>50671669d</v>
      </c>
      <c r="J330" s="159" t="str">
        <f t="shared" si="26"/>
        <v>50671669026 03</v>
      </c>
      <c r="K330" s="5"/>
      <c r="L330" s="159" t="str">
        <f t="shared" si="27"/>
        <v>50671669026 03B</v>
      </c>
      <c r="M330" s="5" t="str">
        <f t="shared" si="28"/>
        <v>Zväz slovenského lyžovaniadBMesíková Tamara</v>
      </c>
      <c r="N330" s="3" t="str">
        <f t="shared" si="29"/>
        <v>50671669dB</v>
      </c>
    </row>
    <row r="331" spans="1:14" x14ac:dyDescent="0.2">
      <c r="A331" s="190" t="s">
        <v>898</v>
      </c>
      <c r="B331" s="196" t="str">
        <f>VLOOKUP(A331,Adr!A:B,2,FALSE)</f>
        <v>Zväz slovenského lyžovania</v>
      </c>
      <c r="C331" s="161" t="s">
        <v>1701</v>
      </c>
      <c r="D331" s="280">
        <v>8000</v>
      </c>
      <c r="E331" s="165">
        <v>0</v>
      </c>
      <c r="F331" s="158" t="s">
        <v>246</v>
      </c>
      <c r="G331" s="161" t="s">
        <v>223</v>
      </c>
      <c r="H331" s="161" t="s">
        <v>917</v>
      </c>
      <c r="I331" s="184" t="str">
        <f t="shared" si="25"/>
        <v>50671669d</v>
      </c>
      <c r="J331" s="159" t="str">
        <f t="shared" si="26"/>
        <v>50671669026 03</v>
      </c>
      <c r="K331" s="5"/>
      <c r="L331" s="159" t="str">
        <f t="shared" si="27"/>
        <v>50671669026 03B</v>
      </c>
      <c r="M331" s="5" t="str">
        <f t="shared" si="28"/>
        <v>Zväz slovenského lyžovaniadBNováček Adam</v>
      </c>
      <c r="N331" s="3" t="str">
        <f t="shared" si="29"/>
        <v>50671669dB</v>
      </c>
    </row>
    <row r="332" spans="1:14" x14ac:dyDescent="0.2">
      <c r="A332" s="158" t="s">
        <v>898</v>
      </c>
      <c r="B332" s="196" t="str">
        <f>VLOOKUP(A332,Adr!A:B,2,FALSE)</f>
        <v>Zväz slovenského lyžovania</v>
      </c>
      <c r="C332" s="188" t="s">
        <v>1432</v>
      </c>
      <c r="D332" s="281">
        <v>8000</v>
      </c>
      <c r="E332" s="222">
        <v>0</v>
      </c>
      <c r="F332" s="158" t="s">
        <v>246</v>
      </c>
      <c r="G332" s="161" t="s">
        <v>223</v>
      </c>
      <c r="H332" s="161" t="s">
        <v>917</v>
      </c>
      <c r="I332" s="184" t="str">
        <f t="shared" si="25"/>
        <v>50671669d</v>
      </c>
      <c r="J332" s="159" t="str">
        <f t="shared" si="26"/>
        <v>50671669026 03</v>
      </c>
      <c r="K332" s="5"/>
      <c r="L332" s="159" t="str">
        <f t="shared" si="27"/>
        <v>50671669026 03B</v>
      </c>
      <c r="M332" s="5" t="str">
        <f t="shared" si="28"/>
        <v>Zväz slovenského lyžovaniadBPitoňáková Sára</v>
      </c>
      <c r="N332" s="3" t="str">
        <f t="shared" si="29"/>
        <v>50671669dB</v>
      </c>
    </row>
    <row r="333" spans="1:14" x14ac:dyDescent="0.2">
      <c r="A333" s="194" t="s">
        <v>898</v>
      </c>
      <c r="B333" s="196" t="str">
        <f>VLOOKUP(A333,Adr!A:B,2,FALSE)</f>
        <v>Zväz slovenského lyžovania</v>
      </c>
      <c r="C333" s="177" t="s">
        <v>1429</v>
      </c>
      <c r="D333" s="279">
        <v>51000</v>
      </c>
      <c r="E333" s="165">
        <v>0</v>
      </c>
      <c r="F333" s="158" t="s">
        <v>246</v>
      </c>
      <c r="G333" s="161" t="s">
        <v>223</v>
      </c>
      <c r="H333" s="161" t="s">
        <v>917</v>
      </c>
      <c r="I333" s="184" t="str">
        <f t="shared" si="25"/>
        <v>50671669d</v>
      </c>
      <c r="J333" s="159" t="str">
        <f t="shared" si="26"/>
        <v>50671669026 03</v>
      </c>
      <c r="K333" s="5"/>
      <c r="L333" s="159" t="str">
        <f t="shared" si="27"/>
        <v>50671669026 03B</v>
      </c>
      <c r="M333" s="5" t="str">
        <f t="shared" si="28"/>
        <v>Zväz slovenského lyžovaniadBRexová Alexandra + navádzač</v>
      </c>
      <c r="N333" s="3" t="str">
        <f t="shared" si="29"/>
        <v>50671669dB</v>
      </c>
    </row>
    <row r="334" spans="1:14" x14ac:dyDescent="0.2">
      <c r="A334" s="158" t="s">
        <v>898</v>
      </c>
      <c r="B334" s="196" t="str">
        <f>VLOOKUP(A334,Adr!A:B,2,FALSE)</f>
        <v>Zväz slovenského lyžovania</v>
      </c>
      <c r="C334" s="188" t="s">
        <v>1430</v>
      </c>
      <c r="D334" s="281">
        <v>8000</v>
      </c>
      <c r="E334" s="222">
        <v>0</v>
      </c>
      <c r="F334" s="158" t="s">
        <v>246</v>
      </c>
      <c r="G334" s="161" t="s">
        <v>223</v>
      </c>
      <c r="H334" s="161" t="s">
        <v>917</v>
      </c>
      <c r="I334" s="184" t="str">
        <f t="shared" si="25"/>
        <v>50671669d</v>
      </c>
      <c r="J334" s="159" t="str">
        <f t="shared" si="26"/>
        <v>50671669026 03</v>
      </c>
      <c r="K334" s="5"/>
      <c r="L334" s="159" t="str">
        <f t="shared" si="27"/>
        <v>50671669026 03B</v>
      </c>
      <c r="M334" s="5" t="str">
        <f t="shared" si="28"/>
        <v>Zväz slovenského lyžovaniadBSakál Samuel</v>
      </c>
      <c r="N334" s="3" t="str">
        <f t="shared" si="29"/>
        <v>50671669dB</v>
      </c>
    </row>
    <row r="335" spans="1:14" x14ac:dyDescent="0.2">
      <c r="A335" s="158" t="s">
        <v>898</v>
      </c>
      <c r="B335" s="196" t="str">
        <f>VLOOKUP(A335,Adr!A:B,2,FALSE)</f>
        <v>Zväz slovenského lyžovania</v>
      </c>
      <c r="C335" s="188" t="s">
        <v>1702</v>
      </c>
      <c r="D335" s="281">
        <v>8000</v>
      </c>
      <c r="E335" s="165">
        <v>0</v>
      </c>
      <c r="F335" s="158" t="s">
        <v>246</v>
      </c>
      <c r="G335" s="161" t="s">
        <v>223</v>
      </c>
      <c r="H335" s="161" t="s">
        <v>917</v>
      </c>
      <c r="I335" s="184" t="str">
        <f t="shared" si="25"/>
        <v>50671669d</v>
      </c>
      <c r="J335" s="159" t="str">
        <f t="shared" si="26"/>
        <v>50671669026 03</v>
      </c>
      <c r="K335" s="5"/>
      <c r="L335" s="159" t="str">
        <f t="shared" si="27"/>
        <v>50671669026 03B</v>
      </c>
      <c r="M335" s="5" t="str">
        <f t="shared" si="28"/>
        <v>Zväz slovenského lyžovaniadBŠrobová Katarína</v>
      </c>
      <c r="N335" s="3" t="str">
        <f t="shared" si="29"/>
        <v>50671669dB</v>
      </c>
    </row>
    <row r="336" spans="1:14" x14ac:dyDescent="0.2">
      <c r="A336" s="194" t="s">
        <v>898</v>
      </c>
      <c r="B336" s="196" t="str">
        <f>VLOOKUP(A336,Adr!A:B,2,FALSE)</f>
        <v>Zväz slovenského lyžovania</v>
      </c>
      <c r="C336" s="177" t="s">
        <v>1431</v>
      </c>
      <c r="D336" s="279">
        <v>8000</v>
      </c>
      <c r="E336" s="222">
        <v>0</v>
      </c>
      <c r="F336" s="158" t="s">
        <v>246</v>
      </c>
      <c r="G336" s="161" t="s">
        <v>223</v>
      </c>
      <c r="H336" s="161" t="s">
        <v>917</v>
      </c>
      <c r="I336" s="184" t="str">
        <f t="shared" si="25"/>
        <v>50671669d</v>
      </c>
      <c r="J336" s="159" t="str">
        <f t="shared" si="26"/>
        <v>50671669026 03</v>
      </c>
      <c r="K336" s="5"/>
      <c r="L336" s="159" t="str">
        <f t="shared" si="27"/>
        <v>50671669026 03B</v>
      </c>
      <c r="M336" s="5" t="str">
        <f t="shared" si="28"/>
        <v>Zväz slovenského lyžovaniadBVlhová Petra</v>
      </c>
      <c r="N336" s="3" t="str">
        <f t="shared" si="29"/>
        <v>50671669dB</v>
      </c>
    </row>
    <row r="337" spans="1:14" x14ac:dyDescent="0.2">
      <c r="A337" s="158" t="s">
        <v>898</v>
      </c>
      <c r="B337" s="196" t="str">
        <f>VLOOKUP(A337,Adr!A:B,2,FALSE)</f>
        <v>Zväz slovenského lyžovania</v>
      </c>
      <c r="C337" s="188" t="s">
        <v>1703</v>
      </c>
      <c r="D337" s="281">
        <v>8000</v>
      </c>
      <c r="E337" s="165">
        <v>0</v>
      </c>
      <c r="F337" s="158" t="s">
        <v>246</v>
      </c>
      <c r="G337" s="161" t="s">
        <v>223</v>
      </c>
      <c r="H337" s="161" t="s">
        <v>917</v>
      </c>
      <c r="I337" s="184" t="str">
        <f t="shared" si="25"/>
        <v>50671669d</v>
      </c>
      <c r="J337" s="159" t="str">
        <f t="shared" si="26"/>
        <v>50671669026 03</v>
      </c>
      <c r="K337" s="5"/>
      <c r="L337" s="159" t="str">
        <f t="shared" si="27"/>
        <v>50671669026 03B</v>
      </c>
      <c r="M337" s="5" t="str">
        <f t="shared" si="28"/>
        <v>Zväz slovenského lyžovaniadBŽampa Andreas</v>
      </c>
      <c r="N337" s="3" t="str">
        <f t="shared" si="29"/>
        <v>50671669dB</v>
      </c>
    </row>
    <row r="338" spans="1:14" x14ac:dyDescent="0.2">
      <c r="A338" s="190" t="s">
        <v>1846</v>
      </c>
      <c r="B338" s="196" t="str">
        <f>VLOOKUP(A338,Adr!A:B,2,FALSE)</f>
        <v>ZVÄZ ŠPORTOVEJ KYNOLÓGIE SR</v>
      </c>
      <c r="C338" s="177" t="s">
        <v>253</v>
      </c>
      <c r="D338" s="279">
        <v>18800</v>
      </c>
      <c r="E338" s="165">
        <v>0</v>
      </c>
      <c r="F338" s="158" t="s">
        <v>252</v>
      </c>
      <c r="G338" s="161" t="s">
        <v>223</v>
      </c>
      <c r="H338" s="161" t="s">
        <v>917</v>
      </c>
      <c r="I338" s="184" t="str">
        <f t="shared" si="25"/>
        <v>31945732g</v>
      </c>
      <c r="J338" s="159" t="str">
        <f t="shared" si="26"/>
        <v>31945732026 03</v>
      </c>
      <c r="K338" s="5"/>
      <c r="L338" s="159" t="str">
        <f t="shared" si="27"/>
        <v>31945732026 03B</v>
      </c>
      <c r="M338" s="5" t="str">
        <f t="shared" si="28"/>
        <v>ZVÄZ ŠPORTOVEJ KYNOLÓGIE SRgBrozvoj športov, ktoré nie sú uznanými podľa zákona č. 440/2015 Z. z.</v>
      </c>
      <c r="N338" s="3" t="str">
        <f t="shared" si="29"/>
        <v>31945732gB</v>
      </c>
    </row>
    <row r="339" spans="1:14" x14ac:dyDescent="0.2">
      <c r="A339" s="194"/>
      <c r="B339" s="196" t="e">
        <f>VLOOKUP(A339,Adr!A:B,2,FALSE)</f>
        <v>#N/A</v>
      </c>
      <c r="C339" s="177"/>
      <c r="D339" s="279"/>
      <c r="E339" s="222"/>
      <c r="F339" s="158"/>
      <c r="G339" s="161"/>
      <c r="H339" s="161"/>
      <c r="I339" s="184" t="str">
        <f t="shared" si="25"/>
        <v/>
      </c>
      <c r="J339" s="159" t="str">
        <f t="shared" si="26"/>
        <v/>
      </c>
      <c r="K339" s="5"/>
      <c r="L339" s="159" t="str">
        <f t="shared" si="27"/>
        <v/>
      </c>
      <c r="M339" s="5" t="e">
        <f t="shared" si="28"/>
        <v>#N/A</v>
      </c>
      <c r="N339" s="3" t="str">
        <f t="shared" si="29"/>
        <v/>
      </c>
    </row>
    <row r="340" spans="1:14" x14ac:dyDescent="0.2">
      <c r="A340" s="194"/>
      <c r="B340" s="196" t="e">
        <f>VLOOKUP(A340,Adr!A:B,2,FALSE)</f>
        <v>#N/A</v>
      </c>
      <c r="C340" s="177"/>
      <c r="D340" s="279"/>
      <c r="E340" s="165"/>
      <c r="F340" s="158"/>
      <c r="G340" s="161"/>
      <c r="H340" s="161"/>
      <c r="I340" s="184"/>
      <c r="J340" s="159"/>
      <c r="K340" s="5"/>
      <c r="L340" s="159"/>
      <c r="M340" s="5" t="e">
        <f t="shared" si="28"/>
        <v>#N/A</v>
      </c>
      <c r="N340" s="3" t="str">
        <f t="shared" si="29"/>
        <v/>
      </c>
    </row>
    <row r="341" spans="1:14" x14ac:dyDescent="0.2">
      <c r="A341" s="174"/>
      <c r="B341" s="196" t="e">
        <f>VLOOKUP(A341,Adr!A:B,2,FALSE)</f>
        <v>#N/A</v>
      </c>
      <c r="C341" s="188"/>
      <c r="D341" s="281"/>
      <c r="E341" s="222"/>
      <c r="F341" s="158"/>
      <c r="G341" s="161"/>
      <c r="H341" s="161"/>
      <c r="I341" s="184"/>
      <c r="J341" s="159"/>
      <c r="K341" s="5"/>
      <c r="L341" s="159"/>
      <c r="M341" s="5" t="e">
        <f t="shared" si="28"/>
        <v>#N/A</v>
      </c>
      <c r="N341" s="3" t="str">
        <f t="shared" si="29"/>
        <v/>
      </c>
    </row>
    <row r="342" spans="1:14" x14ac:dyDescent="0.2">
      <c r="A342" s="158"/>
      <c r="B342" s="196" t="e">
        <f>VLOOKUP(A342,Adr!A:B,2,FALSE)</f>
        <v>#N/A</v>
      </c>
      <c r="C342" s="177"/>
      <c r="D342" s="279"/>
      <c r="E342" s="165"/>
      <c r="F342" s="158"/>
      <c r="G342" s="161"/>
      <c r="H342" s="161"/>
      <c r="I342" s="184"/>
      <c r="J342" s="159"/>
      <c r="K342" s="5"/>
      <c r="L342" s="159"/>
      <c r="M342" s="5" t="e">
        <f t="shared" si="28"/>
        <v>#N/A</v>
      </c>
      <c r="N342" s="3" t="str">
        <f t="shared" si="29"/>
        <v/>
      </c>
    </row>
    <row r="343" spans="1:14" x14ac:dyDescent="0.2">
      <c r="A343" s="194"/>
      <c r="B343" s="196" t="e">
        <f>VLOOKUP(A343,Adr!A:B,2,FALSE)</f>
        <v>#N/A</v>
      </c>
      <c r="C343" s="188"/>
      <c r="D343" s="281"/>
      <c r="E343" s="222"/>
      <c r="F343" s="158"/>
      <c r="G343" s="161"/>
      <c r="H343" s="161"/>
      <c r="I343" s="184"/>
      <c r="J343" s="159"/>
      <c r="K343" s="5"/>
      <c r="L343" s="159"/>
      <c r="M343" s="5" t="e">
        <f t="shared" si="28"/>
        <v>#N/A</v>
      </c>
      <c r="N343" s="3" t="str">
        <f t="shared" si="29"/>
        <v/>
      </c>
    </row>
    <row r="344" spans="1:14" x14ac:dyDescent="0.2">
      <c r="A344" s="174"/>
      <c r="B344" s="196" t="e">
        <f>VLOOKUP(A344,Adr!A:B,2,FALSE)</f>
        <v>#N/A</v>
      </c>
      <c r="C344" s="177"/>
      <c r="D344" s="279"/>
      <c r="E344" s="165"/>
      <c r="F344" s="158"/>
      <c r="G344" s="161"/>
      <c r="H344" s="161"/>
      <c r="I344" s="184"/>
      <c r="J344" s="159"/>
      <c r="K344" s="5"/>
      <c r="L344" s="159"/>
      <c r="M344" s="5" t="e">
        <f t="shared" si="28"/>
        <v>#N/A</v>
      </c>
      <c r="N344" s="3" t="str">
        <f t="shared" si="29"/>
        <v/>
      </c>
    </row>
    <row r="345" spans="1:14" x14ac:dyDescent="0.2">
      <c r="A345" s="174"/>
      <c r="B345" s="196" t="e">
        <f>VLOOKUP(A345,Adr!A:B,2,FALSE)</f>
        <v>#N/A</v>
      </c>
      <c r="C345" s="177"/>
      <c r="D345" s="279"/>
      <c r="E345" s="222"/>
      <c r="F345" s="158"/>
      <c r="G345" s="161"/>
      <c r="H345" s="161"/>
      <c r="I345" s="184"/>
      <c r="J345" s="159"/>
      <c r="K345" s="5"/>
      <c r="L345" s="159"/>
      <c r="M345" s="5" t="e">
        <f t="shared" si="28"/>
        <v>#N/A</v>
      </c>
      <c r="N345" s="3" t="str">
        <f t="shared" si="29"/>
        <v/>
      </c>
    </row>
    <row r="346" spans="1:14" x14ac:dyDescent="0.2">
      <c r="A346" s="158"/>
      <c r="B346" s="196" t="e">
        <f>VLOOKUP(A346,Adr!A:B,2,FALSE)</f>
        <v>#N/A</v>
      </c>
      <c r="C346" s="177"/>
      <c r="D346" s="279"/>
      <c r="E346" s="165"/>
      <c r="F346" s="158"/>
      <c r="G346" s="161"/>
      <c r="H346" s="161"/>
      <c r="I346" s="184"/>
      <c r="J346" s="159"/>
      <c r="K346" s="5"/>
      <c r="L346" s="159"/>
      <c r="M346" s="5" t="e">
        <f t="shared" si="28"/>
        <v>#N/A</v>
      </c>
      <c r="N346" s="3" t="str">
        <f t="shared" si="29"/>
        <v/>
      </c>
    </row>
    <row r="347" spans="1:14" x14ac:dyDescent="0.2">
      <c r="A347" s="190"/>
      <c r="B347" s="196" t="e">
        <f>VLOOKUP(A347,Adr!A:B,2,FALSE)</f>
        <v>#N/A</v>
      </c>
      <c r="C347" s="177"/>
      <c r="D347" s="279"/>
      <c r="E347" s="165"/>
      <c r="F347" s="158"/>
      <c r="G347" s="161"/>
      <c r="H347" s="161"/>
      <c r="I347" s="184"/>
      <c r="J347" s="159"/>
      <c r="K347" s="5"/>
      <c r="L347" s="159"/>
      <c r="M347" s="5" t="e">
        <f t="shared" si="28"/>
        <v>#N/A</v>
      </c>
      <c r="N347" s="3" t="str">
        <f t="shared" si="29"/>
        <v/>
      </c>
    </row>
    <row r="348" spans="1:14" x14ac:dyDescent="0.2">
      <c r="A348" s="158"/>
      <c r="B348" s="196" t="e">
        <f>VLOOKUP(A348,Adr!A:B,2,FALSE)</f>
        <v>#N/A</v>
      </c>
      <c r="C348" s="177"/>
      <c r="D348" s="279"/>
      <c r="E348" s="222"/>
      <c r="F348" s="158"/>
      <c r="G348" s="161"/>
      <c r="H348" s="161"/>
      <c r="I348" s="184"/>
      <c r="J348" s="159"/>
      <c r="K348" s="5"/>
      <c r="L348" s="159"/>
      <c r="M348" s="5" t="e">
        <f t="shared" si="28"/>
        <v>#N/A</v>
      </c>
      <c r="N348" s="3" t="str">
        <f t="shared" si="29"/>
        <v/>
      </c>
    </row>
    <row r="349" spans="1:14" x14ac:dyDescent="0.2">
      <c r="A349" s="190"/>
      <c r="B349" s="196" t="e">
        <f>VLOOKUP(A349,Adr!A:B,2,FALSE)</f>
        <v>#N/A</v>
      </c>
      <c r="C349" s="161"/>
      <c r="D349" s="280"/>
      <c r="E349" s="222"/>
      <c r="F349" s="158"/>
      <c r="G349" s="161"/>
      <c r="H349" s="161"/>
      <c r="I349" s="184"/>
      <c r="J349" s="159"/>
      <c r="K349" s="5"/>
      <c r="L349" s="159"/>
      <c r="M349" s="5" t="e">
        <f t="shared" si="28"/>
        <v>#N/A</v>
      </c>
      <c r="N349" s="3" t="str">
        <f t="shared" si="29"/>
        <v/>
      </c>
    </row>
    <row r="350" spans="1:14" x14ac:dyDescent="0.2">
      <c r="A350" s="174"/>
      <c r="B350" s="196" t="e">
        <f>VLOOKUP(A350,Adr!A:B,2,FALSE)</f>
        <v>#N/A</v>
      </c>
      <c r="C350" s="177"/>
      <c r="D350" s="279"/>
      <c r="E350" s="222"/>
      <c r="F350" s="158"/>
      <c r="G350" s="161"/>
      <c r="H350" s="161"/>
      <c r="I350" s="184"/>
      <c r="J350" s="159"/>
      <c r="K350" s="5"/>
      <c r="L350" s="159"/>
      <c r="M350" s="5" t="e">
        <f t="shared" si="28"/>
        <v>#N/A</v>
      </c>
      <c r="N350" s="3" t="str">
        <f t="shared" si="29"/>
        <v/>
      </c>
    </row>
    <row r="351" spans="1:14" x14ac:dyDescent="0.2">
      <c r="A351" s="158"/>
      <c r="B351" s="196" t="e">
        <f>VLOOKUP(A351,Adr!A:B,2,FALSE)</f>
        <v>#N/A</v>
      </c>
      <c r="C351" s="188"/>
      <c r="D351" s="281"/>
      <c r="E351" s="165"/>
      <c r="F351" s="158"/>
      <c r="G351" s="161"/>
      <c r="H351" s="161"/>
      <c r="I351" s="184"/>
      <c r="J351" s="159"/>
      <c r="K351" s="5"/>
      <c r="L351" s="159"/>
      <c r="M351" s="5" t="e">
        <f t="shared" si="28"/>
        <v>#N/A</v>
      </c>
      <c r="N351" s="3" t="str">
        <f t="shared" si="29"/>
        <v/>
      </c>
    </row>
    <row r="352" spans="1:14" x14ac:dyDescent="0.2">
      <c r="A352" s="158"/>
      <c r="B352" s="196" t="e">
        <f>VLOOKUP(A352,Adr!A:B,2,FALSE)</f>
        <v>#N/A</v>
      </c>
      <c r="C352" s="188"/>
      <c r="D352" s="281"/>
      <c r="E352" s="222"/>
      <c r="F352" s="158"/>
      <c r="G352" s="161"/>
      <c r="H352" s="161"/>
      <c r="I352" s="184"/>
      <c r="J352" s="159"/>
      <c r="K352" s="5"/>
      <c r="L352" s="159"/>
      <c r="M352" s="5" t="e">
        <f t="shared" si="28"/>
        <v>#N/A</v>
      </c>
      <c r="N352" s="3" t="str">
        <f t="shared" si="29"/>
        <v/>
      </c>
    </row>
    <row r="353" spans="1:14" x14ac:dyDescent="0.2">
      <c r="A353" s="194"/>
      <c r="B353" s="196" t="e">
        <f>VLOOKUP(A353,Adr!A:B,2,FALSE)</f>
        <v>#N/A</v>
      </c>
      <c r="C353" s="177"/>
      <c r="D353" s="281"/>
      <c r="E353" s="165"/>
      <c r="F353" s="158"/>
      <c r="G353" s="161"/>
      <c r="H353" s="161"/>
      <c r="I353" s="184"/>
      <c r="J353" s="159"/>
      <c r="K353" s="5"/>
      <c r="L353" s="159"/>
      <c r="M353" s="5" t="e">
        <f t="shared" si="28"/>
        <v>#N/A</v>
      </c>
      <c r="N353" s="3" t="str">
        <f t="shared" si="29"/>
        <v/>
      </c>
    </row>
    <row r="354" spans="1:14" x14ac:dyDescent="0.2">
      <c r="A354" s="194"/>
      <c r="B354" s="196" t="e">
        <f>VLOOKUP(A354,Adr!A:B,2,FALSE)</f>
        <v>#N/A</v>
      </c>
      <c r="C354" s="177"/>
      <c r="D354" s="279"/>
      <c r="E354" s="222"/>
      <c r="F354" s="158"/>
      <c r="G354" s="161"/>
      <c r="H354" s="161"/>
      <c r="I354" s="184"/>
      <c r="J354" s="159"/>
      <c r="K354" s="5"/>
      <c r="L354" s="159"/>
      <c r="M354" s="5" t="e">
        <f t="shared" si="28"/>
        <v>#N/A</v>
      </c>
      <c r="N354" s="3" t="str">
        <f t="shared" si="29"/>
        <v/>
      </c>
    </row>
    <row r="355" spans="1:14" x14ac:dyDescent="0.2">
      <c r="A355" s="158"/>
      <c r="B355" s="196" t="e">
        <f>VLOOKUP(A355,Adr!A:B,2,FALSE)</f>
        <v>#N/A</v>
      </c>
      <c r="C355" s="189"/>
      <c r="D355" s="282"/>
      <c r="E355" s="222"/>
      <c r="F355" s="158"/>
      <c r="G355" s="161"/>
      <c r="H355" s="161"/>
      <c r="I355" s="184"/>
      <c r="J355" s="159"/>
      <c r="K355" s="5"/>
      <c r="L355" s="159"/>
      <c r="M355" s="5" t="e">
        <f t="shared" si="28"/>
        <v>#N/A</v>
      </c>
      <c r="N355" s="3" t="str">
        <f t="shared" si="29"/>
        <v/>
      </c>
    </row>
    <row r="356" spans="1:14" x14ac:dyDescent="0.2">
      <c r="A356" s="158"/>
      <c r="B356" s="196" t="e">
        <f>VLOOKUP(A356,Adr!A:B,2,FALSE)</f>
        <v>#N/A</v>
      </c>
      <c r="C356" s="177"/>
      <c r="D356" s="279"/>
      <c r="E356" s="222"/>
      <c r="F356" s="158"/>
      <c r="G356" s="161"/>
      <c r="H356" s="161"/>
      <c r="I356" s="184"/>
      <c r="J356" s="159"/>
      <c r="K356" s="5"/>
      <c r="L356" s="159"/>
      <c r="M356" s="5" t="e">
        <f t="shared" si="28"/>
        <v>#N/A</v>
      </c>
      <c r="N356" s="3" t="str">
        <f t="shared" si="29"/>
        <v/>
      </c>
    </row>
    <row r="357" spans="1:14" x14ac:dyDescent="0.2">
      <c r="A357" s="194"/>
      <c r="B357" s="196" t="e">
        <f>VLOOKUP(A357,Adr!A:B,2,FALSE)</f>
        <v>#N/A</v>
      </c>
      <c r="C357" s="177"/>
      <c r="D357" s="279"/>
      <c r="E357" s="222"/>
      <c r="F357" s="158"/>
      <c r="G357" s="161"/>
      <c r="H357" s="161"/>
      <c r="I357" s="184"/>
      <c r="J357" s="159"/>
      <c r="K357" s="5"/>
      <c r="L357" s="159"/>
      <c r="M357" s="5" t="e">
        <f t="shared" si="28"/>
        <v>#N/A</v>
      </c>
      <c r="N357" s="3" t="str">
        <f t="shared" si="29"/>
        <v/>
      </c>
    </row>
    <row r="358" spans="1:14" x14ac:dyDescent="0.2">
      <c r="A358" s="194"/>
      <c r="B358" s="196" t="e">
        <f>VLOOKUP(A358,Adr!A:B,2,FALSE)</f>
        <v>#N/A</v>
      </c>
      <c r="C358" s="177"/>
      <c r="D358" s="279"/>
      <c r="E358" s="165"/>
      <c r="F358" s="158"/>
      <c r="G358" s="161"/>
      <c r="H358" s="161"/>
      <c r="I358" s="184"/>
      <c r="J358" s="159"/>
      <c r="K358" s="5"/>
      <c r="L358" s="159"/>
      <c r="M358" s="5" t="e">
        <f t="shared" si="28"/>
        <v>#N/A</v>
      </c>
      <c r="N358" s="3" t="str">
        <f t="shared" si="29"/>
        <v/>
      </c>
    </row>
    <row r="359" spans="1:14" x14ac:dyDescent="0.2">
      <c r="A359" s="194"/>
      <c r="B359" s="196" t="e">
        <f>VLOOKUP(A359,Adr!A:B,2,FALSE)</f>
        <v>#N/A</v>
      </c>
      <c r="C359" s="177"/>
      <c r="D359" s="281"/>
      <c r="E359" s="222"/>
      <c r="F359" s="158"/>
      <c r="G359" s="161"/>
      <c r="H359" s="161"/>
      <c r="I359" s="184"/>
      <c r="J359" s="159"/>
      <c r="K359" s="5"/>
      <c r="L359" s="159"/>
      <c r="M359" s="5" t="e">
        <f t="shared" si="28"/>
        <v>#N/A</v>
      </c>
      <c r="N359" s="3" t="str">
        <f t="shared" si="29"/>
        <v/>
      </c>
    </row>
    <row r="360" spans="1:14" x14ac:dyDescent="0.2">
      <c r="A360" s="158"/>
      <c r="B360" s="196" t="e">
        <f>VLOOKUP(A360,Adr!A:B,2,FALSE)</f>
        <v>#N/A</v>
      </c>
      <c r="C360" s="188"/>
      <c r="D360" s="281"/>
      <c r="E360" s="165"/>
      <c r="F360" s="158"/>
      <c r="G360" s="161"/>
      <c r="H360" s="161"/>
      <c r="I360" s="184"/>
      <c r="J360" s="159"/>
      <c r="K360" s="5"/>
      <c r="L360" s="159"/>
      <c r="M360" s="5" t="e">
        <f t="shared" si="28"/>
        <v>#N/A</v>
      </c>
      <c r="N360" s="3" t="str">
        <f t="shared" si="29"/>
        <v/>
      </c>
    </row>
    <row r="361" spans="1:14" x14ac:dyDescent="0.2">
      <c r="A361" s="158"/>
      <c r="B361" s="196" t="e">
        <f>VLOOKUP(A361,Adr!A:B,2,FALSE)</f>
        <v>#N/A</v>
      </c>
      <c r="C361" s="161"/>
      <c r="D361" s="280"/>
      <c r="E361" s="165"/>
      <c r="F361" s="158"/>
      <c r="G361" s="161"/>
      <c r="H361" s="161"/>
      <c r="I361" s="184"/>
      <c r="J361" s="159"/>
      <c r="K361" s="5"/>
      <c r="L361" s="159"/>
      <c r="M361" s="5" t="e">
        <f t="shared" si="28"/>
        <v>#N/A</v>
      </c>
      <c r="N361" s="3" t="str">
        <f t="shared" si="29"/>
        <v/>
      </c>
    </row>
    <row r="362" spans="1:14" x14ac:dyDescent="0.2">
      <c r="A362" s="194"/>
      <c r="B362" s="196" t="e">
        <f>VLOOKUP(A362,Adr!A:B,2,FALSE)</f>
        <v>#N/A</v>
      </c>
      <c r="C362" s="177"/>
      <c r="D362" s="279"/>
      <c r="E362" s="222"/>
      <c r="F362" s="158"/>
      <c r="G362" s="161"/>
      <c r="H362" s="161"/>
      <c r="I362" s="184"/>
      <c r="J362" s="159"/>
      <c r="K362" s="5"/>
      <c r="L362" s="159"/>
      <c r="M362" s="5" t="e">
        <f t="shared" si="28"/>
        <v>#N/A</v>
      </c>
      <c r="N362" s="3" t="str">
        <f t="shared" si="29"/>
        <v/>
      </c>
    </row>
    <row r="363" spans="1:14" x14ac:dyDescent="0.2">
      <c r="A363" s="158"/>
      <c r="B363" s="196" t="e">
        <f>VLOOKUP(A363,Adr!A:B,2,FALSE)</f>
        <v>#N/A</v>
      </c>
      <c r="C363" s="177"/>
      <c r="D363" s="279"/>
      <c r="E363" s="165"/>
      <c r="F363" s="158"/>
      <c r="G363" s="161"/>
      <c r="H363" s="161"/>
      <c r="I363" s="184"/>
      <c r="J363" s="159"/>
      <c r="K363" s="5"/>
      <c r="L363" s="159"/>
      <c r="M363" s="5" t="e">
        <f t="shared" si="28"/>
        <v>#N/A</v>
      </c>
      <c r="N363" s="3" t="str">
        <f t="shared" si="29"/>
        <v/>
      </c>
    </row>
    <row r="364" spans="1:14" x14ac:dyDescent="0.2">
      <c r="A364" s="194"/>
      <c r="B364" s="196" t="e">
        <f>VLOOKUP(A364,Adr!A:B,2,FALSE)</f>
        <v>#N/A</v>
      </c>
      <c r="C364" s="188"/>
      <c r="D364" s="279"/>
      <c r="E364" s="222"/>
      <c r="F364" s="158"/>
      <c r="G364" s="161"/>
      <c r="H364" s="161"/>
      <c r="I364" s="184"/>
      <c r="J364" s="159"/>
      <c r="K364" s="5"/>
      <c r="L364" s="159"/>
      <c r="M364" s="5" t="e">
        <f t="shared" si="28"/>
        <v>#N/A</v>
      </c>
      <c r="N364" s="3" t="str">
        <f t="shared" si="29"/>
        <v/>
      </c>
    </row>
    <row r="365" spans="1:14" x14ac:dyDescent="0.2">
      <c r="A365" s="158"/>
      <c r="B365" s="196" t="e">
        <f>VLOOKUP(A365,Adr!A:B,2,FALSE)</f>
        <v>#N/A</v>
      </c>
      <c r="C365" s="177"/>
      <c r="D365" s="279"/>
      <c r="E365" s="165"/>
      <c r="F365" s="158"/>
      <c r="G365" s="161"/>
      <c r="H365" s="161"/>
      <c r="I365" s="184"/>
      <c r="J365" s="159"/>
      <c r="K365" s="5"/>
      <c r="L365" s="159"/>
      <c r="M365" s="5" t="e">
        <f t="shared" si="28"/>
        <v>#N/A</v>
      </c>
      <c r="N365" s="3" t="str">
        <f t="shared" si="29"/>
        <v/>
      </c>
    </row>
    <row r="366" spans="1:14" x14ac:dyDescent="0.2">
      <c r="A366" s="158"/>
      <c r="B366" s="196" t="e">
        <f>VLOOKUP(A366,Adr!A:B,2,FALSE)</f>
        <v>#N/A</v>
      </c>
      <c r="C366" s="188"/>
      <c r="D366" s="281"/>
      <c r="E366" s="165"/>
      <c r="F366" s="158"/>
      <c r="G366" s="161"/>
      <c r="H366" s="161"/>
      <c r="I366" s="184"/>
      <c r="J366" s="159"/>
      <c r="K366" s="5"/>
      <c r="L366" s="159"/>
      <c r="M366" s="5" t="e">
        <f t="shared" si="28"/>
        <v>#N/A</v>
      </c>
      <c r="N366" s="3" t="str">
        <f t="shared" si="29"/>
        <v/>
      </c>
    </row>
    <row r="367" spans="1:14" x14ac:dyDescent="0.2">
      <c r="A367" s="158"/>
      <c r="B367" s="196" t="e">
        <f>VLOOKUP(A367,Adr!A:B,2,FALSE)</f>
        <v>#N/A</v>
      </c>
      <c r="C367" s="177"/>
      <c r="D367" s="279"/>
      <c r="E367" s="222"/>
      <c r="F367" s="158"/>
      <c r="G367" s="161"/>
      <c r="H367" s="161"/>
      <c r="I367" s="184"/>
      <c r="J367" s="159"/>
      <c r="K367" s="5"/>
      <c r="L367" s="159"/>
      <c r="M367" s="5" t="e">
        <f t="shared" si="28"/>
        <v>#N/A</v>
      </c>
      <c r="N367" s="3" t="str">
        <f t="shared" si="29"/>
        <v/>
      </c>
    </row>
    <row r="368" spans="1:14" x14ac:dyDescent="0.2">
      <c r="A368" s="170"/>
      <c r="B368" s="196" t="e">
        <f>VLOOKUP(A368,Adr!A:B,2,FALSE)</f>
        <v>#N/A</v>
      </c>
      <c r="C368" s="188"/>
      <c r="D368" s="279"/>
      <c r="E368" s="165"/>
      <c r="F368" s="158"/>
      <c r="G368" s="161"/>
      <c r="H368" s="161"/>
      <c r="I368" s="184"/>
      <c r="J368" s="159"/>
      <c r="K368" s="5"/>
      <c r="L368" s="159"/>
      <c r="M368" s="5" t="e">
        <f t="shared" si="28"/>
        <v>#N/A</v>
      </c>
      <c r="N368" s="3" t="str">
        <f t="shared" si="29"/>
        <v/>
      </c>
    </row>
    <row r="369" spans="1:14" x14ac:dyDescent="0.2">
      <c r="A369" s="194"/>
      <c r="B369" s="196" t="e">
        <f>VLOOKUP(A369,Adr!A:B,2,FALSE)</f>
        <v>#N/A</v>
      </c>
      <c r="C369" s="188"/>
      <c r="D369" s="281"/>
      <c r="E369" s="222"/>
      <c r="F369" s="158"/>
      <c r="G369" s="161"/>
      <c r="H369" s="161"/>
      <c r="I369" s="184"/>
      <c r="J369" s="159"/>
      <c r="K369" s="5"/>
      <c r="L369" s="159"/>
      <c r="M369" s="5" t="e">
        <f t="shared" si="28"/>
        <v>#N/A</v>
      </c>
      <c r="N369" s="3" t="str">
        <f t="shared" si="29"/>
        <v/>
      </c>
    </row>
    <row r="370" spans="1:14" x14ac:dyDescent="0.2">
      <c r="A370" s="158"/>
      <c r="B370" s="196" t="e">
        <f>VLOOKUP(A370,Adr!A:B,2,FALSE)</f>
        <v>#N/A</v>
      </c>
      <c r="C370" s="188"/>
      <c r="D370" s="179"/>
      <c r="E370" s="165"/>
      <c r="F370" s="158"/>
      <c r="G370" s="161"/>
      <c r="H370" s="161"/>
      <c r="I370" s="184"/>
      <c r="J370" s="159"/>
      <c r="K370" s="5"/>
      <c r="L370" s="159"/>
      <c r="M370" s="5" t="e">
        <f t="shared" si="28"/>
        <v>#N/A</v>
      </c>
      <c r="N370" s="3" t="str">
        <f t="shared" si="29"/>
        <v/>
      </c>
    </row>
    <row r="371" spans="1:14" x14ac:dyDescent="0.2">
      <c r="A371" s="158"/>
      <c r="B371" s="196" t="e">
        <f>VLOOKUP(A371,Adr!A:B,2,FALSE)</f>
        <v>#N/A</v>
      </c>
      <c r="C371" s="182"/>
      <c r="D371" s="164"/>
      <c r="E371" s="165"/>
      <c r="F371" s="158"/>
      <c r="G371" s="161"/>
      <c r="H371" s="161"/>
      <c r="I371" s="184"/>
      <c r="J371" s="159"/>
      <c r="K371" s="5"/>
      <c r="L371" s="159"/>
      <c r="M371" s="5" t="e">
        <f t="shared" si="28"/>
        <v>#N/A</v>
      </c>
      <c r="N371" s="3" t="str">
        <f t="shared" si="29"/>
        <v/>
      </c>
    </row>
    <row r="372" spans="1:14" x14ac:dyDescent="0.2">
      <c r="A372" s="174"/>
      <c r="B372" s="196" t="e">
        <f>VLOOKUP(A372,Adr!A:B,2,FALSE)</f>
        <v>#N/A</v>
      </c>
      <c r="C372" s="177"/>
      <c r="D372" s="279"/>
      <c r="E372" s="222"/>
      <c r="F372" s="158"/>
      <c r="G372" s="161"/>
      <c r="H372" s="161"/>
      <c r="I372" s="184"/>
      <c r="J372" s="159"/>
      <c r="K372" s="5"/>
      <c r="L372" s="159"/>
      <c r="M372" s="5" t="e">
        <f t="shared" si="28"/>
        <v>#N/A</v>
      </c>
      <c r="N372" s="3" t="str">
        <f t="shared" si="29"/>
        <v/>
      </c>
    </row>
    <row r="373" spans="1:14" x14ac:dyDescent="0.2">
      <c r="A373" s="194"/>
      <c r="B373" s="196" t="e">
        <f>VLOOKUP(A373,Adr!A:B,2,FALSE)</f>
        <v>#N/A</v>
      </c>
      <c r="C373" s="188"/>
      <c r="D373" s="281"/>
      <c r="E373" s="222"/>
      <c r="F373" s="158"/>
      <c r="G373" s="161"/>
      <c r="H373" s="161"/>
      <c r="I373" s="184"/>
      <c r="J373" s="159"/>
      <c r="K373" s="5"/>
      <c r="L373" s="159"/>
      <c r="M373" s="5" t="e">
        <f t="shared" si="28"/>
        <v>#N/A</v>
      </c>
      <c r="N373" s="3" t="str">
        <f t="shared" si="29"/>
        <v/>
      </c>
    </row>
    <row r="374" spans="1:14" x14ac:dyDescent="0.2">
      <c r="A374" s="190"/>
      <c r="B374" s="196" t="e">
        <f>VLOOKUP(A374,Adr!A:B,2,FALSE)</f>
        <v>#N/A</v>
      </c>
      <c r="C374" s="188"/>
      <c r="D374" s="281"/>
      <c r="E374" s="165"/>
      <c r="F374" s="158"/>
      <c r="G374" s="161"/>
      <c r="H374" s="161"/>
      <c r="I374" s="184"/>
      <c r="J374" s="159"/>
      <c r="K374" s="5"/>
      <c r="L374" s="159"/>
      <c r="M374" s="5" t="e">
        <f t="shared" si="28"/>
        <v>#N/A</v>
      </c>
      <c r="N374" s="3" t="str">
        <f t="shared" si="29"/>
        <v/>
      </c>
    </row>
    <row r="375" spans="1:14" x14ac:dyDescent="0.2">
      <c r="A375" s="190"/>
      <c r="B375" s="196" t="e">
        <f>VLOOKUP(A375,Adr!A:B,2,FALSE)</f>
        <v>#N/A</v>
      </c>
      <c r="C375" s="177"/>
      <c r="D375" s="279"/>
      <c r="E375" s="222"/>
      <c r="F375" s="158"/>
      <c r="G375" s="161"/>
      <c r="H375" s="161"/>
      <c r="I375" s="184"/>
      <c r="J375" s="159"/>
      <c r="K375" s="5"/>
      <c r="L375" s="159"/>
      <c r="M375" s="5" t="e">
        <f t="shared" si="28"/>
        <v>#N/A</v>
      </c>
      <c r="N375" s="3" t="str">
        <f t="shared" si="29"/>
        <v/>
      </c>
    </row>
    <row r="376" spans="1:14" x14ac:dyDescent="0.2">
      <c r="A376" s="194"/>
      <c r="B376" s="196" t="e">
        <f>VLOOKUP(A376,Adr!A:B,2,FALSE)</f>
        <v>#N/A</v>
      </c>
      <c r="C376" s="177"/>
      <c r="D376" s="279"/>
      <c r="E376" s="165"/>
      <c r="F376" s="158"/>
      <c r="G376" s="161"/>
      <c r="H376" s="161"/>
      <c r="I376" s="184"/>
      <c r="J376" s="159"/>
      <c r="K376" s="5"/>
      <c r="L376" s="159"/>
      <c r="M376" s="5" t="e">
        <f t="shared" si="28"/>
        <v>#N/A</v>
      </c>
      <c r="N376" s="3" t="str">
        <f t="shared" si="29"/>
        <v/>
      </c>
    </row>
    <row r="377" spans="1:14" x14ac:dyDescent="0.2">
      <c r="A377" s="158"/>
      <c r="B377" s="196" t="e">
        <f>VLOOKUP(A377,Adr!A:B,2,FALSE)</f>
        <v>#N/A</v>
      </c>
      <c r="C377" s="189"/>
      <c r="D377" s="183"/>
      <c r="E377" s="165"/>
      <c r="F377" s="158"/>
      <c r="G377" s="161"/>
      <c r="H377" s="161"/>
      <c r="I377" s="184"/>
      <c r="J377" s="159"/>
      <c r="K377" s="5"/>
      <c r="L377" s="159"/>
      <c r="M377" s="5" t="e">
        <f t="shared" si="28"/>
        <v>#N/A</v>
      </c>
      <c r="N377" s="3" t="str">
        <f t="shared" si="29"/>
        <v/>
      </c>
    </row>
    <row r="378" spans="1:14" x14ac:dyDescent="0.2">
      <c r="A378" s="190"/>
      <c r="B378" s="196" t="e">
        <f>VLOOKUP(A378,Adr!A:B,2,FALSE)</f>
        <v>#N/A</v>
      </c>
      <c r="C378" s="188"/>
      <c r="D378" s="279"/>
      <c r="E378" s="165"/>
      <c r="F378" s="158"/>
      <c r="G378" s="161"/>
      <c r="H378" s="161"/>
      <c r="I378" s="184"/>
      <c r="J378" s="159"/>
      <c r="K378" s="5"/>
      <c r="L378" s="159"/>
      <c r="M378" s="5" t="e">
        <f t="shared" si="28"/>
        <v>#N/A</v>
      </c>
      <c r="N378" s="3" t="str">
        <f t="shared" si="29"/>
        <v/>
      </c>
    </row>
    <row r="379" spans="1:14" x14ac:dyDescent="0.2">
      <c r="A379" s="158"/>
      <c r="B379" s="196" t="e">
        <f>VLOOKUP(A379,Adr!A:B,2,FALSE)</f>
        <v>#N/A</v>
      </c>
      <c r="C379" s="188"/>
      <c r="D379" s="281"/>
      <c r="E379" s="165"/>
      <c r="F379" s="158"/>
      <c r="G379" s="161"/>
      <c r="H379" s="161"/>
      <c r="I379" s="184"/>
      <c r="J379" s="159"/>
      <c r="K379" s="5"/>
      <c r="L379" s="159"/>
      <c r="M379" s="5" t="e">
        <f t="shared" si="28"/>
        <v>#N/A</v>
      </c>
      <c r="N379" s="3" t="str">
        <f t="shared" si="29"/>
        <v/>
      </c>
    </row>
    <row r="380" spans="1:14" x14ac:dyDescent="0.2">
      <c r="A380" s="158"/>
      <c r="B380" s="196" t="e">
        <f>VLOOKUP(A380,Adr!A:B,2,FALSE)</f>
        <v>#N/A</v>
      </c>
      <c r="C380" s="188"/>
      <c r="D380" s="281"/>
      <c r="E380" s="165"/>
      <c r="F380" s="158"/>
      <c r="G380" s="161"/>
      <c r="H380" s="161"/>
      <c r="I380" s="184"/>
      <c r="J380" s="159"/>
      <c r="K380" s="5"/>
      <c r="L380" s="159"/>
      <c r="M380" s="5" t="e">
        <f t="shared" si="28"/>
        <v>#N/A</v>
      </c>
      <c r="N380" s="3" t="str">
        <f t="shared" si="29"/>
        <v/>
      </c>
    </row>
    <row r="381" spans="1:14" x14ac:dyDescent="0.2">
      <c r="A381" s="174"/>
      <c r="B381" s="196" t="e">
        <f>VLOOKUP(A381,Adr!A:B,2,FALSE)</f>
        <v>#N/A</v>
      </c>
      <c r="C381" s="177"/>
      <c r="D381" s="279"/>
      <c r="E381" s="222"/>
      <c r="F381" s="158"/>
      <c r="G381" s="161"/>
      <c r="H381" s="161"/>
      <c r="I381" s="184"/>
      <c r="J381" s="159"/>
      <c r="K381" s="5"/>
      <c r="L381" s="159"/>
      <c r="M381" s="5" t="e">
        <f t="shared" si="28"/>
        <v>#N/A</v>
      </c>
      <c r="N381" s="3" t="str">
        <f t="shared" si="29"/>
        <v/>
      </c>
    </row>
    <row r="382" spans="1:14" x14ac:dyDescent="0.2">
      <c r="A382" s="194"/>
      <c r="B382" s="196" t="e">
        <f>VLOOKUP(A382,Adr!A:B,2,FALSE)</f>
        <v>#N/A</v>
      </c>
      <c r="C382" s="177"/>
      <c r="D382" s="279"/>
      <c r="E382" s="222"/>
      <c r="F382" s="158"/>
      <c r="G382" s="161"/>
      <c r="H382" s="161"/>
      <c r="I382" s="184"/>
      <c r="J382" s="159"/>
      <c r="K382" s="5"/>
      <c r="L382" s="159"/>
      <c r="M382" s="5" t="e">
        <f t="shared" si="28"/>
        <v>#N/A</v>
      </c>
      <c r="N382" s="3" t="str">
        <f t="shared" si="29"/>
        <v/>
      </c>
    </row>
    <row r="383" spans="1:14" x14ac:dyDescent="0.2">
      <c r="A383" s="190"/>
      <c r="B383" s="196" t="e">
        <f>VLOOKUP(A383,Adr!A:B,2,FALSE)</f>
        <v>#N/A</v>
      </c>
      <c r="C383" s="188"/>
      <c r="D383" s="281"/>
      <c r="E383" s="222"/>
      <c r="F383" s="158"/>
      <c r="G383" s="161"/>
      <c r="H383" s="161"/>
      <c r="I383" s="184"/>
      <c r="J383" s="159"/>
      <c r="K383" s="5"/>
      <c r="L383" s="159"/>
      <c r="M383" s="5" t="e">
        <f t="shared" si="28"/>
        <v>#N/A</v>
      </c>
      <c r="N383" s="3" t="str">
        <f t="shared" si="29"/>
        <v/>
      </c>
    </row>
    <row r="384" spans="1:14" x14ac:dyDescent="0.2">
      <c r="A384" s="190"/>
      <c r="B384" s="196" t="e">
        <f>VLOOKUP(A384,Adr!A:B,2,FALSE)</f>
        <v>#N/A</v>
      </c>
      <c r="C384" s="161"/>
      <c r="D384" s="280"/>
      <c r="E384" s="222"/>
      <c r="F384" s="158"/>
      <c r="G384" s="161"/>
      <c r="H384" s="161"/>
      <c r="I384" s="184"/>
      <c r="J384" s="159"/>
      <c r="K384" s="5"/>
      <c r="L384" s="159"/>
      <c r="M384" s="5" t="e">
        <f t="shared" si="28"/>
        <v>#N/A</v>
      </c>
      <c r="N384" s="3" t="str">
        <f t="shared" si="29"/>
        <v/>
      </c>
    </row>
    <row r="385" spans="1:14" x14ac:dyDescent="0.2">
      <c r="A385" s="174"/>
      <c r="B385" s="196" t="e">
        <f>VLOOKUP(A385,Adr!A:B,2,FALSE)</f>
        <v>#N/A</v>
      </c>
      <c r="C385" s="177"/>
      <c r="D385" s="279"/>
      <c r="E385" s="222"/>
      <c r="F385" s="158"/>
      <c r="G385" s="161"/>
      <c r="H385" s="161"/>
      <c r="I385" s="184"/>
      <c r="J385" s="159"/>
      <c r="K385" s="5"/>
      <c r="L385" s="159"/>
      <c r="M385" s="5" t="e">
        <f t="shared" si="28"/>
        <v>#N/A</v>
      </c>
      <c r="N385" s="3" t="str">
        <f t="shared" si="29"/>
        <v/>
      </c>
    </row>
    <row r="386" spans="1:14" x14ac:dyDescent="0.2">
      <c r="A386" s="170"/>
      <c r="B386" s="196" t="e">
        <f>VLOOKUP(A386,Adr!A:B,2,FALSE)</f>
        <v>#N/A</v>
      </c>
      <c r="C386" s="188"/>
      <c r="D386" s="281"/>
      <c r="E386" s="222"/>
      <c r="F386" s="158"/>
      <c r="G386" s="161"/>
      <c r="H386" s="161"/>
      <c r="I386" s="184"/>
      <c r="J386" s="159"/>
      <c r="K386" s="5"/>
      <c r="L386" s="159"/>
      <c r="M386" s="5" t="e">
        <f t="shared" ref="M386:M449" si="30">B386&amp;F386&amp;H386&amp;C386</f>
        <v>#N/A</v>
      </c>
      <c r="N386" s="3" t="str">
        <f t="shared" ref="N386:N449" si="31">+I386&amp;H386</f>
        <v/>
      </c>
    </row>
    <row r="387" spans="1:14" x14ac:dyDescent="0.2">
      <c r="A387" s="190"/>
      <c r="B387" s="196" t="e">
        <f>VLOOKUP(A387,Adr!A:B,2,FALSE)</f>
        <v>#N/A</v>
      </c>
      <c r="C387" s="177"/>
      <c r="D387" s="279"/>
      <c r="E387" s="165"/>
      <c r="F387" s="158"/>
      <c r="G387" s="161"/>
      <c r="H387" s="161"/>
      <c r="I387" s="184"/>
      <c r="J387" s="159"/>
      <c r="K387" s="5"/>
      <c r="L387" s="159"/>
      <c r="M387" s="5" t="e">
        <f t="shared" si="30"/>
        <v>#N/A</v>
      </c>
      <c r="N387" s="3" t="str">
        <f t="shared" si="31"/>
        <v/>
      </c>
    </row>
    <row r="388" spans="1:14" x14ac:dyDescent="0.2">
      <c r="A388" s="158"/>
      <c r="B388" s="196" t="e">
        <f>VLOOKUP(A388,Adr!A:B,2,FALSE)</f>
        <v>#N/A</v>
      </c>
      <c r="C388" s="189"/>
      <c r="D388" s="179"/>
      <c r="E388" s="165"/>
      <c r="F388" s="158"/>
      <c r="G388" s="161"/>
      <c r="H388" s="161"/>
      <c r="I388" s="184"/>
      <c r="J388" s="159"/>
      <c r="K388" s="5"/>
      <c r="L388" s="159"/>
      <c r="M388" s="5" t="e">
        <f t="shared" si="30"/>
        <v>#N/A</v>
      </c>
      <c r="N388" s="3" t="str">
        <f t="shared" si="31"/>
        <v/>
      </c>
    </row>
    <row r="389" spans="1:14" x14ac:dyDescent="0.2">
      <c r="A389" s="190"/>
      <c r="B389" s="196" t="e">
        <f>VLOOKUP(A389,Adr!A:B,2,FALSE)</f>
        <v>#N/A</v>
      </c>
      <c r="C389" s="161"/>
      <c r="D389" s="280"/>
      <c r="E389" s="165"/>
      <c r="F389" s="158"/>
      <c r="G389" s="161"/>
      <c r="H389" s="161"/>
      <c r="I389" s="184"/>
      <c r="J389" s="159"/>
      <c r="K389" s="5"/>
      <c r="L389" s="159"/>
      <c r="M389" s="5" t="e">
        <f t="shared" si="30"/>
        <v>#N/A</v>
      </c>
      <c r="N389" s="3" t="str">
        <f t="shared" si="31"/>
        <v/>
      </c>
    </row>
    <row r="390" spans="1:14" x14ac:dyDescent="0.2">
      <c r="A390" s="190"/>
      <c r="B390" s="196" t="e">
        <f>VLOOKUP(A390,Adr!A:B,2,FALSE)</f>
        <v>#N/A</v>
      </c>
      <c r="C390" s="161"/>
      <c r="D390" s="280"/>
      <c r="E390" s="222"/>
      <c r="F390" s="158"/>
      <c r="G390" s="161"/>
      <c r="H390" s="161"/>
      <c r="I390" s="184"/>
      <c r="J390" s="159"/>
      <c r="K390" s="5"/>
      <c r="L390" s="159"/>
      <c r="M390" s="5" t="e">
        <f t="shared" si="30"/>
        <v>#N/A</v>
      </c>
      <c r="N390" s="3" t="str">
        <f t="shared" si="31"/>
        <v/>
      </c>
    </row>
    <row r="391" spans="1:14" x14ac:dyDescent="0.2">
      <c r="A391" s="194"/>
      <c r="B391" s="196" t="e">
        <f>VLOOKUP(A391,Adr!A:B,2,FALSE)</f>
        <v>#N/A</v>
      </c>
      <c r="C391" s="177"/>
      <c r="D391" s="279"/>
      <c r="E391" s="222"/>
      <c r="F391" s="158"/>
      <c r="G391" s="161"/>
      <c r="H391" s="161"/>
      <c r="I391" s="184"/>
      <c r="J391" s="159"/>
      <c r="K391" s="5"/>
      <c r="L391" s="159"/>
      <c r="M391" s="5" t="e">
        <f t="shared" si="30"/>
        <v>#N/A</v>
      </c>
      <c r="N391" s="3" t="str">
        <f t="shared" si="31"/>
        <v/>
      </c>
    </row>
    <row r="392" spans="1:14" x14ac:dyDescent="0.2">
      <c r="A392" s="158"/>
      <c r="B392" s="196" t="e">
        <f>VLOOKUP(A392,Adr!A:B,2,FALSE)</f>
        <v>#N/A</v>
      </c>
      <c r="C392" s="188"/>
      <c r="D392" s="281"/>
      <c r="E392" s="165"/>
      <c r="F392" s="158"/>
      <c r="G392" s="161"/>
      <c r="H392" s="161"/>
      <c r="I392" s="184"/>
      <c r="J392" s="159"/>
      <c r="K392" s="5"/>
      <c r="L392" s="159"/>
      <c r="M392" s="5" t="e">
        <f t="shared" si="30"/>
        <v>#N/A</v>
      </c>
      <c r="N392" s="3" t="str">
        <f t="shared" si="31"/>
        <v/>
      </c>
    </row>
    <row r="393" spans="1:14" x14ac:dyDescent="0.2">
      <c r="A393" s="194"/>
      <c r="B393" s="196" t="e">
        <f>VLOOKUP(A393,Adr!A:B,2,FALSE)</f>
        <v>#N/A</v>
      </c>
      <c r="C393" s="188"/>
      <c r="D393" s="279"/>
      <c r="E393" s="222"/>
      <c r="F393" s="158"/>
      <c r="G393" s="161"/>
      <c r="H393" s="161"/>
      <c r="I393" s="184"/>
      <c r="J393" s="159"/>
      <c r="K393" s="5"/>
      <c r="L393" s="159"/>
      <c r="M393" s="5" t="e">
        <f t="shared" si="30"/>
        <v>#N/A</v>
      </c>
      <c r="N393" s="3" t="str">
        <f t="shared" si="31"/>
        <v/>
      </c>
    </row>
    <row r="394" spans="1:14" x14ac:dyDescent="0.2">
      <c r="A394" s="170"/>
      <c r="B394" s="196" t="e">
        <f>VLOOKUP(A394,Adr!A:B,2,FALSE)</f>
        <v>#N/A</v>
      </c>
      <c r="C394" s="161"/>
      <c r="D394" s="280"/>
      <c r="E394" s="165"/>
      <c r="F394" s="158"/>
      <c r="G394" s="161"/>
      <c r="H394" s="161"/>
      <c r="I394" s="184"/>
      <c r="J394" s="159"/>
      <c r="K394" s="5"/>
      <c r="L394" s="159"/>
      <c r="M394" s="5" t="e">
        <f t="shared" si="30"/>
        <v>#N/A</v>
      </c>
      <c r="N394" s="3" t="str">
        <f t="shared" si="31"/>
        <v/>
      </c>
    </row>
    <row r="395" spans="1:14" x14ac:dyDescent="0.2">
      <c r="A395" s="174"/>
      <c r="B395" s="196" t="e">
        <f>VLOOKUP(A395,Adr!A:B,2,FALSE)</f>
        <v>#N/A</v>
      </c>
      <c r="C395" s="177"/>
      <c r="D395" s="279"/>
      <c r="E395" s="222"/>
      <c r="F395" s="158"/>
      <c r="G395" s="161"/>
      <c r="H395" s="161"/>
      <c r="I395" s="184"/>
      <c r="J395" s="159"/>
      <c r="K395" s="5"/>
      <c r="L395" s="159"/>
      <c r="M395" s="5" t="e">
        <f t="shared" si="30"/>
        <v>#N/A</v>
      </c>
      <c r="N395" s="3" t="str">
        <f t="shared" si="31"/>
        <v/>
      </c>
    </row>
    <row r="396" spans="1:14" x14ac:dyDescent="0.2">
      <c r="A396" s="158"/>
      <c r="B396" s="196" t="e">
        <f>VLOOKUP(A396,Adr!A:B,2,FALSE)</f>
        <v>#N/A</v>
      </c>
      <c r="C396" s="188"/>
      <c r="D396" s="281"/>
      <c r="E396" s="165"/>
      <c r="F396" s="158"/>
      <c r="G396" s="161"/>
      <c r="H396" s="161"/>
      <c r="I396" s="184"/>
      <c r="J396" s="159"/>
      <c r="K396" s="5"/>
      <c r="L396" s="159"/>
      <c r="M396" s="5" t="e">
        <f t="shared" si="30"/>
        <v>#N/A</v>
      </c>
      <c r="N396" s="3" t="str">
        <f t="shared" si="31"/>
        <v/>
      </c>
    </row>
    <row r="397" spans="1:14" x14ac:dyDescent="0.2">
      <c r="A397" s="158"/>
      <c r="B397" s="196" t="e">
        <f>VLOOKUP(A397,Adr!A:B,2,FALSE)</f>
        <v>#N/A</v>
      </c>
      <c r="C397" s="189"/>
      <c r="D397" s="282"/>
      <c r="E397" s="222"/>
      <c r="F397" s="158"/>
      <c r="G397" s="161"/>
      <c r="H397" s="161"/>
      <c r="I397" s="184"/>
      <c r="J397" s="159"/>
      <c r="K397" s="5"/>
      <c r="L397" s="159"/>
      <c r="M397" s="5" t="e">
        <f t="shared" si="30"/>
        <v>#N/A</v>
      </c>
      <c r="N397" s="3" t="str">
        <f t="shared" si="31"/>
        <v/>
      </c>
    </row>
    <row r="398" spans="1:14" x14ac:dyDescent="0.2">
      <c r="A398" s="194"/>
      <c r="B398" s="196" t="e">
        <f>VLOOKUP(A398,Adr!A:B,2,FALSE)</f>
        <v>#N/A</v>
      </c>
      <c r="C398" s="188"/>
      <c r="D398" s="279"/>
      <c r="E398" s="222"/>
      <c r="F398" s="158"/>
      <c r="G398" s="161"/>
      <c r="H398" s="161"/>
      <c r="I398" s="184"/>
      <c r="J398" s="159"/>
      <c r="K398" s="5"/>
      <c r="L398" s="159"/>
      <c r="M398" s="5" t="e">
        <f t="shared" si="30"/>
        <v>#N/A</v>
      </c>
      <c r="N398" s="3" t="str">
        <f t="shared" si="31"/>
        <v/>
      </c>
    </row>
    <row r="399" spans="1:14" x14ac:dyDescent="0.2">
      <c r="A399" s="190"/>
      <c r="B399" s="196" t="e">
        <f>VLOOKUP(A399,Adr!A:B,2,FALSE)</f>
        <v>#N/A</v>
      </c>
      <c r="C399" s="177"/>
      <c r="D399" s="280"/>
      <c r="E399" s="222"/>
      <c r="F399" s="158"/>
      <c r="G399" s="161"/>
      <c r="H399" s="161"/>
      <c r="I399" s="184"/>
      <c r="J399" s="159"/>
      <c r="K399" s="5"/>
      <c r="L399" s="159"/>
      <c r="M399" s="5" t="e">
        <f t="shared" si="30"/>
        <v>#N/A</v>
      </c>
      <c r="N399" s="3" t="str">
        <f t="shared" si="31"/>
        <v/>
      </c>
    </row>
    <row r="400" spans="1:14" x14ac:dyDescent="0.2">
      <c r="A400" s="158"/>
      <c r="B400" s="196" t="e">
        <f>VLOOKUP(A400,Adr!A:B,2,FALSE)</f>
        <v>#N/A</v>
      </c>
      <c r="C400" s="188"/>
      <c r="D400" s="281"/>
      <c r="E400" s="222"/>
      <c r="F400" s="158"/>
      <c r="G400" s="161"/>
      <c r="H400" s="161"/>
      <c r="I400" s="184"/>
      <c r="J400" s="159"/>
      <c r="K400" s="5"/>
      <c r="L400" s="159"/>
      <c r="M400" s="5" t="e">
        <f t="shared" si="30"/>
        <v>#N/A</v>
      </c>
      <c r="N400" s="3" t="str">
        <f t="shared" si="31"/>
        <v/>
      </c>
    </row>
    <row r="401" spans="1:14" x14ac:dyDescent="0.2">
      <c r="A401" s="158"/>
      <c r="B401" s="196" t="e">
        <f>VLOOKUP(A401,Adr!A:B,2,FALSE)</f>
        <v>#N/A</v>
      </c>
      <c r="C401" s="188"/>
      <c r="D401" s="281"/>
      <c r="E401" s="222"/>
      <c r="F401" s="158"/>
      <c r="G401" s="161"/>
      <c r="H401" s="161"/>
      <c r="I401" s="184"/>
      <c r="J401" s="159"/>
      <c r="K401" s="5"/>
      <c r="L401" s="159"/>
      <c r="M401" s="5" t="e">
        <f t="shared" si="30"/>
        <v>#N/A</v>
      </c>
      <c r="N401" s="3" t="str">
        <f t="shared" si="31"/>
        <v/>
      </c>
    </row>
    <row r="402" spans="1:14" x14ac:dyDescent="0.2">
      <c r="A402" s="158"/>
      <c r="B402" s="196" t="e">
        <f>VLOOKUP(A402,Adr!A:B,2,FALSE)</f>
        <v>#N/A</v>
      </c>
      <c r="C402" s="177"/>
      <c r="D402" s="279"/>
      <c r="E402" s="165"/>
      <c r="F402" s="158"/>
      <c r="G402" s="161"/>
      <c r="H402" s="161"/>
      <c r="I402" s="184"/>
      <c r="J402" s="159"/>
      <c r="K402" s="5"/>
      <c r="L402" s="159"/>
      <c r="M402" s="5" t="e">
        <f t="shared" si="30"/>
        <v>#N/A</v>
      </c>
      <c r="N402" s="3" t="str">
        <f t="shared" si="31"/>
        <v/>
      </c>
    </row>
    <row r="403" spans="1:14" x14ac:dyDescent="0.2">
      <c r="A403" s="190"/>
      <c r="B403" s="196" t="e">
        <f>VLOOKUP(A403,Adr!A:B,2,FALSE)</f>
        <v>#N/A</v>
      </c>
      <c r="C403" s="177"/>
      <c r="D403" s="279"/>
      <c r="E403" s="222"/>
      <c r="F403" s="158"/>
      <c r="G403" s="161"/>
      <c r="H403" s="161"/>
      <c r="I403" s="184"/>
      <c r="J403" s="159"/>
      <c r="K403" s="5"/>
      <c r="L403" s="159"/>
      <c r="M403" s="5" t="e">
        <f t="shared" si="30"/>
        <v>#N/A</v>
      </c>
      <c r="N403" s="3" t="str">
        <f t="shared" si="31"/>
        <v/>
      </c>
    </row>
    <row r="404" spans="1:14" x14ac:dyDescent="0.2">
      <c r="A404" s="174"/>
      <c r="B404" s="196" t="e">
        <f>VLOOKUP(A404,Adr!A:B,2,FALSE)</f>
        <v>#N/A</v>
      </c>
      <c r="C404" s="177"/>
      <c r="D404" s="279"/>
      <c r="E404" s="222"/>
      <c r="F404" s="158"/>
      <c r="G404" s="161"/>
      <c r="H404" s="161"/>
      <c r="I404" s="184"/>
      <c r="J404" s="159"/>
      <c r="K404" s="5"/>
      <c r="L404" s="159"/>
      <c r="M404" s="5" t="e">
        <f t="shared" si="30"/>
        <v>#N/A</v>
      </c>
      <c r="N404" s="3" t="str">
        <f t="shared" si="31"/>
        <v/>
      </c>
    </row>
    <row r="405" spans="1:14" x14ac:dyDescent="0.2">
      <c r="A405" s="158"/>
      <c r="B405" s="196" t="e">
        <f>VLOOKUP(A405,Adr!A:B,2,FALSE)</f>
        <v>#N/A</v>
      </c>
      <c r="C405" s="189"/>
      <c r="D405" s="282"/>
      <c r="E405" s="222"/>
      <c r="F405" s="158"/>
      <c r="G405" s="161"/>
      <c r="H405" s="161"/>
      <c r="I405" s="184"/>
      <c r="J405" s="159"/>
      <c r="K405" s="5"/>
      <c r="L405" s="159"/>
      <c r="M405" s="5" t="e">
        <f t="shared" si="30"/>
        <v>#N/A</v>
      </c>
      <c r="N405" s="3" t="str">
        <f t="shared" si="31"/>
        <v/>
      </c>
    </row>
    <row r="406" spans="1:14" x14ac:dyDescent="0.2">
      <c r="A406" s="174"/>
      <c r="B406" s="196" t="e">
        <f>VLOOKUP(A406,Adr!A:B,2,FALSE)</f>
        <v>#N/A</v>
      </c>
      <c r="C406" s="177"/>
      <c r="D406" s="279"/>
      <c r="E406" s="165"/>
      <c r="F406" s="158"/>
      <c r="G406" s="161"/>
      <c r="H406" s="161"/>
      <c r="I406" s="184"/>
      <c r="J406" s="159"/>
      <c r="K406" s="5"/>
      <c r="L406" s="159"/>
      <c r="M406" s="5" t="e">
        <f t="shared" si="30"/>
        <v>#N/A</v>
      </c>
      <c r="N406" s="3" t="str">
        <f t="shared" si="31"/>
        <v/>
      </c>
    </row>
    <row r="407" spans="1:14" x14ac:dyDescent="0.2">
      <c r="A407" s="174"/>
      <c r="B407" s="196" t="e">
        <f>VLOOKUP(A407,Adr!A:B,2,FALSE)</f>
        <v>#N/A</v>
      </c>
      <c r="C407" s="177"/>
      <c r="D407" s="279"/>
      <c r="E407" s="222"/>
      <c r="F407" s="158"/>
      <c r="G407" s="161"/>
      <c r="H407" s="161"/>
      <c r="I407" s="184"/>
      <c r="J407" s="159"/>
      <c r="K407" s="5"/>
      <c r="L407" s="159"/>
      <c r="M407" s="5" t="e">
        <f t="shared" si="30"/>
        <v>#N/A</v>
      </c>
      <c r="N407" s="3" t="str">
        <f t="shared" si="31"/>
        <v/>
      </c>
    </row>
    <row r="408" spans="1:14" x14ac:dyDescent="0.2">
      <c r="A408" s="158"/>
      <c r="B408" s="196" t="e">
        <f>VLOOKUP(A408,Adr!A:B,2,FALSE)</f>
        <v>#N/A</v>
      </c>
      <c r="C408" s="188"/>
      <c r="D408" s="281"/>
      <c r="E408" s="222"/>
      <c r="F408" s="158"/>
      <c r="G408" s="161"/>
      <c r="H408" s="161"/>
      <c r="I408" s="184"/>
      <c r="J408" s="159"/>
      <c r="K408" s="5"/>
      <c r="L408" s="159"/>
      <c r="M408" s="5" t="e">
        <f t="shared" si="30"/>
        <v>#N/A</v>
      </c>
      <c r="N408" s="3" t="str">
        <f t="shared" si="31"/>
        <v/>
      </c>
    </row>
    <row r="409" spans="1:14" x14ac:dyDescent="0.2">
      <c r="A409" s="194"/>
      <c r="B409" s="196" t="e">
        <f>VLOOKUP(A409,Adr!A:B,2,FALSE)</f>
        <v>#N/A</v>
      </c>
      <c r="C409" s="177"/>
      <c r="D409" s="279"/>
      <c r="E409" s="165"/>
      <c r="F409" s="158"/>
      <c r="G409" s="161"/>
      <c r="H409" s="161"/>
      <c r="I409" s="184"/>
      <c r="J409" s="159"/>
      <c r="K409" s="5"/>
      <c r="L409" s="159"/>
      <c r="M409" s="5" t="e">
        <f t="shared" si="30"/>
        <v>#N/A</v>
      </c>
      <c r="N409" s="3" t="str">
        <f t="shared" si="31"/>
        <v/>
      </c>
    </row>
    <row r="410" spans="1:14" x14ac:dyDescent="0.2">
      <c r="A410" s="174"/>
      <c r="B410" s="196" t="e">
        <f>VLOOKUP(A410,Adr!A:B,2,FALSE)</f>
        <v>#N/A</v>
      </c>
      <c r="C410" s="177"/>
      <c r="D410" s="279"/>
      <c r="E410" s="222"/>
      <c r="F410" s="158"/>
      <c r="G410" s="161"/>
      <c r="H410" s="161"/>
      <c r="I410" s="184"/>
      <c r="J410" s="159"/>
      <c r="K410" s="5"/>
      <c r="L410" s="159"/>
      <c r="M410" s="5" t="e">
        <f t="shared" si="30"/>
        <v>#N/A</v>
      </c>
      <c r="N410" s="3" t="str">
        <f t="shared" si="31"/>
        <v/>
      </c>
    </row>
    <row r="411" spans="1:14" x14ac:dyDescent="0.2">
      <c r="A411" s="158"/>
      <c r="B411" s="196" t="e">
        <f>VLOOKUP(A411,Adr!A:B,2,FALSE)</f>
        <v>#N/A</v>
      </c>
      <c r="C411" s="177"/>
      <c r="D411" s="279"/>
      <c r="E411" s="165"/>
      <c r="F411" s="158"/>
      <c r="G411" s="161"/>
      <c r="H411" s="161"/>
      <c r="I411" s="184"/>
      <c r="J411" s="159"/>
      <c r="K411" s="5"/>
      <c r="L411" s="159"/>
      <c r="M411" s="5" t="e">
        <f t="shared" si="30"/>
        <v>#N/A</v>
      </c>
      <c r="N411" s="3" t="str">
        <f t="shared" si="31"/>
        <v/>
      </c>
    </row>
    <row r="412" spans="1:14" x14ac:dyDescent="0.2">
      <c r="A412" s="174"/>
      <c r="B412" s="196" t="e">
        <f>VLOOKUP(A412,Adr!A:B,2,FALSE)</f>
        <v>#N/A</v>
      </c>
      <c r="C412" s="177"/>
      <c r="D412" s="279"/>
      <c r="E412" s="222"/>
      <c r="F412" s="158"/>
      <c r="G412" s="161"/>
      <c r="H412" s="161"/>
      <c r="I412" s="184"/>
      <c r="J412" s="159"/>
      <c r="K412" s="5"/>
      <c r="L412" s="159"/>
      <c r="M412" s="5" t="e">
        <f t="shared" si="30"/>
        <v>#N/A</v>
      </c>
      <c r="N412" s="3" t="str">
        <f t="shared" si="31"/>
        <v/>
      </c>
    </row>
    <row r="413" spans="1:14" x14ac:dyDescent="0.2">
      <c r="A413" s="174"/>
      <c r="B413" s="196" t="e">
        <f>VLOOKUP(A413,Adr!A:B,2,FALSE)</f>
        <v>#N/A</v>
      </c>
      <c r="C413" s="177"/>
      <c r="D413" s="279"/>
      <c r="E413" s="165"/>
      <c r="F413" s="158"/>
      <c r="G413" s="161"/>
      <c r="H413" s="161"/>
      <c r="I413" s="184"/>
      <c r="J413" s="159"/>
      <c r="K413" s="5"/>
      <c r="L413" s="159"/>
      <c r="M413" s="5" t="e">
        <f t="shared" si="30"/>
        <v>#N/A</v>
      </c>
      <c r="N413" s="3" t="str">
        <f t="shared" si="31"/>
        <v/>
      </c>
    </row>
    <row r="414" spans="1:14" x14ac:dyDescent="0.2">
      <c r="A414" s="190"/>
      <c r="B414" s="196" t="e">
        <f>VLOOKUP(A414,Adr!A:B,2,FALSE)</f>
        <v>#N/A</v>
      </c>
      <c r="C414" s="177"/>
      <c r="D414" s="279"/>
      <c r="E414" s="222"/>
      <c r="F414" s="158"/>
      <c r="G414" s="161"/>
      <c r="H414" s="161"/>
      <c r="I414" s="184"/>
      <c r="J414" s="159"/>
      <c r="K414" s="5"/>
      <c r="L414" s="159"/>
      <c r="M414" s="5" t="e">
        <f t="shared" si="30"/>
        <v>#N/A</v>
      </c>
      <c r="N414" s="3" t="str">
        <f t="shared" si="31"/>
        <v/>
      </c>
    </row>
    <row r="415" spans="1:14" x14ac:dyDescent="0.2">
      <c r="A415" s="174"/>
      <c r="B415" s="196" t="e">
        <f>VLOOKUP(A415,Adr!A:B,2,FALSE)</f>
        <v>#N/A</v>
      </c>
      <c r="C415" s="177"/>
      <c r="D415" s="279"/>
      <c r="E415" s="165"/>
      <c r="F415" s="158"/>
      <c r="G415" s="161"/>
      <c r="H415" s="161"/>
      <c r="I415" s="184"/>
      <c r="J415" s="159"/>
      <c r="K415" s="5"/>
      <c r="L415" s="159"/>
      <c r="M415" s="5" t="e">
        <f t="shared" si="30"/>
        <v>#N/A</v>
      </c>
      <c r="N415" s="3" t="str">
        <f t="shared" si="31"/>
        <v/>
      </c>
    </row>
    <row r="416" spans="1:14" x14ac:dyDescent="0.2">
      <c r="A416" s="190"/>
      <c r="B416" s="196" t="e">
        <f>VLOOKUP(A416,Adr!A:B,2,FALSE)</f>
        <v>#N/A</v>
      </c>
      <c r="C416" s="161"/>
      <c r="D416" s="280"/>
      <c r="E416" s="222"/>
      <c r="F416" s="158"/>
      <c r="G416" s="161"/>
      <c r="H416" s="161"/>
      <c r="I416" s="184"/>
      <c r="J416" s="159"/>
      <c r="K416" s="5"/>
      <c r="L416" s="159"/>
      <c r="M416" s="5" t="e">
        <f t="shared" si="30"/>
        <v>#N/A</v>
      </c>
      <c r="N416" s="3" t="str">
        <f t="shared" si="31"/>
        <v/>
      </c>
    </row>
    <row r="417" spans="1:14" x14ac:dyDescent="0.2">
      <c r="A417" s="158"/>
      <c r="B417" s="196" t="e">
        <f>VLOOKUP(A417,Adr!A:B,2,FALSE)</f>
        <v>#N/A</v>
      </c>
      <c r="C417" s="177"/>
      <c r="D417" s="279"/>
      <c r="E417" s="165"/>
      <c r="F417" s="158"/>
      <c r="G417" s="161"/>
      <c r="H417" s="161"/>
      <c r="I417" s="184"/>
      <c r="J417" s="159"/>
      <c r="K417" s="5"/>
      <c r="L417" s="159"/>
      <c r="M417" s="5" t="e">
        <f t="shared" si="30"/>
        <v>#N/A</v>
      </c>
      <c r="N417" s="3" t="str">
        <f t="shared" si="31"/>
        <v/>
      </c>
    </row>
    <row r="418" spans="1:14" x14ac:dyDescent="0.2">
      <c r="A418" s="158"/>
      <c r="B418" s="196" t="e">
        <f>VLOOKUP(A418,Adr!A:B,2,FALSE)</f>
        <v>#N/A</v>
      </c>
      <c r="C418" s="189"/>
      <c r="D418" s="282"/>
      <c r="E418" s="222"/>
      <c r="F418" s="158"/>
      <c r="G418" s="161"/>
      <c r="H418" s="161"/>
      <c r="I418" s="184"/>
      <c r="J418" s="159"/>
      <c r="K418" s="5"/>
      <c r="L418" s="159"/>
      <c r="M418" s="5" t="e">
        <f t="shared" si="30"/>
        <v>#N/A</v>
      </c>
      <c r="N418" s="3" t="str">
        <f t="shared" si="31"/>
        <v/>
      </c>
    </row>
    <row r="419" spans="1:14" x14ac:dyDescent="0.2">
      <c r="A419" s="158"/>
      <c r="B419" s="196" t="e">
        <f>VLOOKUP(A419,Adr!A:B,2,FALSE)</f>
        <v>#N/A</v>
      </c>
      <c r="C419" s="188"/>
      <c r="D419" s="281"/>
      <c r="E419" s="165"/>
      <c r="F419" s="158"/>
      <c r="G419" s="161"/>
      <c r="H419" s="161"/>
      <c r="I419" s="184"/>
      <c r="J419" s="159"/>
      <c r="K419" s="5"/>
      <c r="L419" s="159"/>
      <c r="M419" s="5" t="e">
        <f t="shared" si="30"/>
        <v>#N/A</v>
      </c>
      <c r="N419" s="3" t="str">
        <f t="shared" si="31"/>
        <v/>
      </c>
    </row>
    <row r="420" spans="1:14" x14ac:dyDescent="0.2">
      <c r="A420" s="194"/>
      <c r="B420" s="196" t="e">
        <f>VLOOKUP(A420,Adr!A:B,2,FALSE)</f>
        <v>#N/A</v>
      </c>
      <c r="C420" s="177"/>
      <c r="D420" s="279"/>
      <c r="E420" s="222"/>
      <c r="F420" s="158"/>
      <c r="G420" s="161"/>
      <c r="H420" s="161"/>
      <c r="I420" s="184"/>
      <c r="J420" s="159"/>
      <c r="K420" s="5"/>
      <c r="L420" s="159"/>
      <c r="M420" s="5" t="e">
        <f t="shared" si="30"/>
        <v>#N/A</v>
      </c>
      <c r="N420" s="3" t="str">
        <f t="shared" si="31"/>
        <v/>
      </c>
    </row>
    <row r="421" spans="1:14" x14ac:dyDescent="0.2">
      <c r="A421" s="158"/>
      <c r="B421" s="196" t="e">
        <f>VLOOKUP(A421,Adr!A:B,2,FALSE)</f>
        <v>#N/A</v>
      </c>
      <c r="C421" s="188"/>
      <c r="D421" s="279"/>
      <c r="E421" s="165"/>
      <c r="F421" s="158"/>
      <c r="G421" s="161"/>
      <c r="H421" s="161"/>
      <c r="I421" s="184"/>
      <c r="J421" s="159"/>
      <c r="K421" s="5"/>
      <c r="L421" s="159"/>
      <c r="M421" s="5" t="e">
        <f t="shared" si="30"/>
        <v>#N/A</v>
      </c>
      <c r="N421" s="3" t="str">
        <f t="shared" si="31"/>
        <v/>
      </c>
    </row>
    <row r="422" spans="1:14" x14ac:dyDescent="0.2">
      <c r="A422" s="194"/>
      <c r="B422" s="196" t="e">
        <f>VLOOKUP(A422,Adr!A:B,2,FALSE)</f>
        <v>#N/A</v>
      </c>
      <c r="C422" s="182"/>
      <c r="D422" s="280"/>
      <c r="E422" s="222"/>
      <c r="F422" s="158"/>
      <c r="G422" s="161"/>
      <c r="H422" s="161"/>
      <c r="I422" s="184"/>
      <c r="J422" s="159"/>
      <c r="K422" s="5"/>
      <c r="L422" s="159"/>
      <c r="M422" s="5" t="e">
        <f t="shared" si="30"/>
        <v>#N/A</v>
      </c>
      <c r="N422" s="3" t="str">
        <f t="shared" si="31"/>
        <v/>
      </c>
    </row>
    <row r="423" spans="1:14" x14ac:dyDescent="0.2">
      <c r="A423" s="158"/>
      <c r="B423" s="196" t="e">
        <f>VLOOKUP(A423,Adr!A:B,2,FALSE)</f>
        <v>#N/A</v>
      </c>
      <c r="C423" s="177"/>
      <c r="D423" s="279"/>
      <c r="E423" s="165"/>
      <c r="F423" s="158"/>
      <c r="G423" s="161"/>
      <c r="H423" s="161"/>
      <c r="I423" s="184"/>
      <c r="J423" s="159"/>
      <c r="K423" s="5"/>
      <c r="L423" s="159"/>
      <c r="M423" s="5" t="e">
        <f t="shared" si="30"/>
        <v>#N/A</v>
      </c>
      <c r="N423" s="3" t="str">
        <f t="shared" si="31"/>
        <v/>
      </c>
    </row>
    <row r="424" spans="1:14" x14ac:dyDescent="0.2">
      <c r="A424" s="158"/>
      <c r="B424" s="196" t="e">
        <f>VLOOKUP(A424,Adr!A:B,2,FALSE)</f>
        <v>#N/A</v>
      </c>
      <c r="C424" s="188"/>
      <c r="D424" s="281"/>
      <c r="E424" s="222"/>
      <c r="F424" s="158"/>
      <c r="G424" s="161"/>
      <c r="H424" s="161"/>
      <c r="I424" s="184"/>
      <c r="J424" s="159"/>
      <c r="K424" s="5"/>
      <c r="L424" s="159"/>
      <c r="M424" s="5" t="e">
        <f t="shared" si="30"/>
        <v>#N/A</v>
      </c>
      <c r="N424" s="3" t="str">
        <f t="shared" si="31"/>
        <v/>
      </c>
    </row>
    <row r="425" spans="1:14" x14ac:dyDescent="0.2">
      <c r="A425" s="158"/>
      <c r="B425" s="196" t="e">
        <f>VLOOKUP(A425,Adr!A:B,2,FALSE)</f>
        <v>#N/A</v>
      </c>
      <c r="C425" s="188"/>
      <c r="D425" s="281"/>
      <c r="E425" s="165"/>
      <c r="F425" s="158"/>
      <c r="G425" s="161"/>
      <c r="H425" s="161"/>
      <c r="I425" s="184"/>
      <c r="J425" s="159"/>
      <c r="K425" s="5"/>
      <c r="L425" s="159"/>
      <c r="M425" s="5" t="e">
        <f t="shared" si="30"/>
        <v>#N/A</v>
      </c>
      <c r="N425" s="3" t="str">
        <f t="shared" si="31"/>
        <v/>
      </c>
    </row>
    <row r="426" spans="1:14" x14ac:dyDescent="0.2">
      <c r="A426" s="190"/>
      <c r="B426" s="196" t="e">
        <f>VLOOKUP(A426,Adr!A:B,2,FALSE)</f>
        <v>#N/A</v>
      </c>
      <c r="C426" s="177"/>
      <c r="D426" s="279"/>
      <c r="E426" s="222"/>
      <c r="F426" s="158"/>
      <c r="G426" s="161"/>
      <c r="H426" s="161"/>
      <c r="I426" s="184"/>
      <c r="J426" s="159"/>
      <c r="K426" s="5"/>
      <c r="L426" s="159"/>
      <c r="M426" s="5" t="e">
        <f t="shared" si="30"/>
        <v>#N/A</v>
      </c>
      <c r="N426" s="3" t="str">
        <f t="shared" si="31"/>
        <v/>
      </c>
    </row>
    <row r="427" spans="1:14" x14ac:dyDescent="0.2">
      <c r="A427" s="190"/>
      <c r="B427" s="196" t="e">
        <f>VLOOKUP(A427,Adr!A:B,2,FALSE)</f>
        <v>#N/A</v>
      </c>
      <c r="C427" s="177"/>
      <c r="D427" s="279"/>
      <c r="E427" s="165"/>
      <c r="F427" s="158"/>
      <c r="G427" s="161"/>
      <c r="H427" s="161"/>
      <c r="I427" s="184"/>
      <c r="J427" s="159"/>
      <c r="K427" s="5"/>
      <c r="L427" s="159"/>
      <c r="M427" s="5" t="e">
        <f t="shared" si="30"/>
        <v>#N/A</v>
      </c>
      <c r="N427" s="3" t="str">
        <f t="shared" si="31"/>
        <v/>
      </c>
    </row>
    <row r="428" spans="1:14" x14ac:dyDescent="0.2">
      <c r="A428" s="190"/>
      <c r="B428" s="196" t="e">
        <f>VLOOKUP(A428,Adr!A:B,2,FALSE)</f>
        <v>#N/A</v>
      </c>
      <c r="C428" s="188"/>
      <c r="D428" s="281"/>
      <c r="E428" s="222"/>
      <c r="F428" s="158"/>
      <c r="G428" s="161"/>
      <c r="H428" s="161"/>
      <c r="I428" s="184"/>
      <c r="J428" s="159"/>
      <c r="K428" s="5"/>
      <c r="L428" s="159"/>
      <c r="M428" s="5" t="e">
        <f t="shared" si="30"/>
        <v>#N/A</v>
      </c>
      <c r="N428" s="3" t="str">
        <f t="shared" si="31"/>
        <v/>
      </c>
    </row>
    <row r="429" spans="1:14" x14ac:dyDescent="0.2">
      <c r="A429" s="158"/>
      <c r="B429" s="196" t="e">
        <f>VLOOKUP(A429,Adr!A:B,2,FALSE)</f>
        <v>#N/A</v>
      </c>
      <c r="C429" s="177"/>
      <c r="D429" s="279"/>
      <c r="E429" s="165"/>
      <c r="F429" s="158"/>
      <c r="G429" s="161"/>
      <c r="H429" s="161"/>
      <c r="I429" s="184"/>
      <c r="J429" s="159"/>
      <c r="K429" s="5"/>
      <c r="L429" s="159"/>
      <c r="M429" s="5" t="e">
        <f t="shared" si="30"/>
        <v>#N/A</v>
      </c>
      <c r="N429" s="3" t="str">
        <f t="shared" si="31"/>
        <v/>
      </c>
    </row>
    <row r="430" spans="1:14" x14ac:dyDescent="0.2">
      <c r="A430" s="158"/>
      <c r="B430" s="196" t="e">
        <f>VLOOKUP(A430,Adr!A:B,2,FALSE)</f>
        <v>#N/A</v>
      </c>
      <c r="C430" s="177"/>
      <c r="D430" s="281"/>
      <c r="E430" s="222"/>
      <c r="F430" s="158"/>
      <c r="G430" s="161"/>
      <c r="H430" s="161"/>
      <c r="I430" s="184"/>
      <c r="J430" s="159"/>
      <c r="K430" s="5"/>
      <c r="L430" s="159"/>
      <c r="M430" s="5" t="e">
        <f t="shared" si="30"/>
        <v>#N/A</v>
      </c>
      <c r="N430" s="3" t="str">
        <f t="shared" si="31"/>
        <v/>
      </c>
    </row>
    <row r="431" spans="1:14" x14ac:dyDescent="0.2">
      <c r="A431" s="190"/>
      <c r="B431" s="196" t="e">
        <f>VLOOKUP(A431,Adr!A:B,2,FALSE)</f>
        <v>#N/A</v>
      </c>
      <c r="C431" s="188"/>
      <c r="D431" s="279"/>
      <c r="E431" s="165"/>
      <c r="F431" s="158"/>
      <c r="G431" s="161"/>
      <c r="H431" s="161"/>
      <c r="I431" s="184"/>
      <c r="J431" s="159"/>
      <c r="K431" s="5"/>
      <c r="L431" s="159"/>
      <c r="M431" s="5" t="e">
        <f t="shared" si="30"/>
        <v>#N/A</v>
      </c>
      <c r="N431" s="3" t="str">
        <f t="shared" si="31"/>
        <v/>
      </c>
    </row>
    <row r="432" spans="1:14" x14ac:dyDescent="0.2">
      <c r="A432" s="158"/>
      <c r="B432" s="196" t="e">
        <f>VLOOKUP(A432,Adr!A:B,2,FALSE)</f>
        <v>#N/A</v>
      </c>
      <c r="C432" s="182"/>
      <c r="D432" s="280"/>
      <c r="E432" s="222"/>
      <c r="F432" s="158"/>
      <c r="G432" s="161"/>
      <c r="H432" s="161"/>
      <c r="I432" s="184"/>
      <c r="J432" s="159"/>
      <c r="K432" s="5"/>
      <c r="L432" s="159"/>
      <c r="M432" s="5" t="e">
        <f t="shared" si="30"/>
        <v>#N/A</v>
      </c>
      <c r="N432" s="3" t="str">
        <f t="shared" si="31"/>
        <v/>
      </c>
    </row>
    <row r="433" spans="1:14" x14ac:dyDescent="0.2">
      <c r="A433" s="174"/>
      <c r="B433" s="196" t="e">
        <f>VLOOKUP(A433,Adr!A:B,2,FALSE)</f>
        <v>#N/A</v>
      </c>
      <c r="C433" s="177"/>
      <c r="D433" s="279"/>
      <c r="E433" s="165"/>
      <c r="F433" s="158"/>
      <c r="G433" s="161"/>
      <c r="H433" s="161"/>
      <c r="I433" s="184"/>
      <c r="J433" s="159"/>
      <c r="K433" s="5"/>
      <c r="L433" s="159"/>
      <c r="M433" s="5" t="e">
        <f t="shared" si="30"/>
        <v>#N/A</v>
      </c>
      <c r="N433" s="3" t="str">
        <f t="shared" si="31"/>
        <v/>
      </c>
    </row>
    <row r="434" spans="1:14" x14ac:dyDescent="0.2">
      <c r="A434" s="174"/>
      <c r="B434" s="196" t="e">
        <f>VLOOKUP(A434,Adr!A:B,2,FALSE)</f>
        <v>#N/A</v>
      </c>
      <c r="C434" s="188"/>
      <c r="D434" s="279"/>
      <c r="E434" s="222"/>
      <c r="F434" s="158"/>
      <c r="G434" s="161"/>
      <c r="H434" s="161"/>
      <c r="I434" s="184"/>
      <c r="J434" s="159"/>
      <c r="K434" s="5"/>
      <c r="L434" s="159"/>
      <c r="M434" s="5" t="e">
        <f t="shared" si="30"/>
        <v>#N/A</v>
      </c>
      <c r="N434" s="3" t="str">
        <f t="shared" si="31"/>
        <v/>
      </c>
    </row>
    <row r="435" spans="1:14" x14ac:dyDescent="0.2">
      <c r="A435" s="194"/>
      <c r="B435" s="196" t="e">
        <f>VLOOKUP(A435,Adr!A:B,2,FALSE)</f>
        <v>#N/A</v>
      </c>
      <c r="C435" s="188"/>
      <c r="D435" s="280"/>
      <c r="E435" s="165"/>
      <c r="F435" s="158"/>
      <c r="G435" s="161"/>
      <c r="H435" s="161"/>
      <c r="I435" s="184"/>
      <c r="J435" s="159"/>
      <c r="K435" s="5"/>
      <c r="L435" s="159"/>
      <c r="M435" s="5" t="e">
        <f t="shared" si="30"/>
        <v>#N/A</v>
      </c>
      <c r="N435" s="3" t="str">
        <f t="shared" si="31"/>
        <v/>
      </c>
    </row>
    <row r="436" spans="1:14" x14ac:dyDescent="0.2">
      <c r="A436" s="158"/>
      <c r="B436" s="196" t="e">
        <f>VLOOKUP(A436,Adr!A:B,2,FALSE)</f>
        <v>#N/A</v>
      </c>
      <c r="C436" s="188"/>
      <c r="D436" s="281"/>
      <c r="E436" s="222"/>
      <c r="F436" s="158"/>
      <c r="G436" s="161"/>
      <c r="H436" s="161"/>
      <c r="I436" s="184"/>
      <c r="J436" s="159"/>
      <c r="K436" s="5"/>
      <c r="L436" s="159"/>
      <c r="M436" s="5" t="e">
        <f t="shared" si="30"/>
        <v>#N/A</v>
      </c>
      <c r="N436" s="3" t="str">
        <f t="shared" si="31"/>
        <v/>
      </c>
    </row>
    <row r="437" spans="1:14" x14ac:dyDescent="0.2">
      <c r="A437" s="190"/>
      <c r="B437" s="196" t="e">
        <f>VLOOKUP(A437,Adr!A:B,2,FALSE)</f>
        <v>#N/A</v>
      </c>
      <c r="C437" s="182"/>
      <c r="D437" s="280"/>
      <c r="E437" s="222"/>
      <c r="F437" s="158"/>
      <c r="G437" s="161"/>
      <c r="H437" s="161"/>
      <c r="I437" s="184"/>
      <c r="J437" s="159"/>
      <c r="K437" s="5"/>
      <c r="L437" s="159"/>
      <c r="M437" s="5" t="e">
        <f t="shared" si="30"/>
        <v>#N/A</v>
      </c>
      <c r="N437" s="3" t="str">
        <f t="shared" si="31"/>
        <v/>
      </c>
    </row>
    <row r="438" spans="1:14" x14ac:dyDescent="0.2">
      <c r="A438" s="194"/>
      <c r="B438" s="196" t="e">
        <f>VLOOKUP(A438,Adr!A:B,2,FALSE)</f>
        <v>#N/A</v>
      </c>
      <c r="C438" s="182"/>
      <c r="D438" s="280"/>
      <c r="E438" s="222"/>
      <c r="F438" s="158"/>
      <c r="G438" s="161"/>
      <c r="H438" s="161"/>
      <c r="I438" s="184"/>
      <c r="J438" s="159"/>
      <c r="K438" s="5"/>
      <c r="L438" s="159"/>
      <c r="M438" s="5" t="e">
        <f t="shared" si="30"/>
        <v>#N/A</v>
      </c>
      <c r="N438" s="3" t="str">
        <f t="shared" si="31"/>
        <v/>
      </c>
    </row>
    <row r="439" spans="1:14" x14ac:dyDescent="0.2">
      <c r="A439" s="190"/>
      <c r="B439" s="196" t="e">
        <f>VLOOKUP(A439,Adr!A:B,2,FALSE)</f>
        <v>#N/A</v>
      </c>
      <c r="C439" s="188"/>
      <c r="D439" s="279"/>
      <c r="E439" s="165"/>
      <c r="F439" s="158"/>
      <c r="G439" s="161"/>
      <c r="H439" s="161"/>
      <c r="I439" s="184"/>
      <c r="J439" s="159"/>
      <c r="K439" s="5"/>
      <c r="L439" s="159"/>
      <c r="M439" s="5" t="e">
        <f t="shared" si="30"/>
        <v>#N/A</v>
      </c>
      <c r="N439" s="3" t="str">
        <f t="shared" si="31"/>
        <v/>
      </c>
    </row>
    <row r="440" spans="1:14" x14ac:dyDescent="0.2">
      <c r="A440" s="174"/>
      <c r="B440" s="196" t="e">
        <f>VLOOKUP(A440,Adr!A:B,2,FALSE)</f>
        <v>#N/A</v>
      </c>
      <c r="C440" s="188"/>
      <c r="D440" s="279"/>
      <c r="E440" s="165"/>
      <c r="F440" s="158"/>
      <c r="G440" s="161"/>
      <c r="H440" s="161"/>
      <c r="I440" s="184"/>
      <c r="J440" s="159"/>
      <c r="K440" s="5"/>
      <c r="L440" s="159"/>
      <c r="M440" s="5" t="e">
        <f t="shared" si="30"/>
        <v>#N/A</v>
      </c>
      <c r="N440" s="3" t="str">
        <f t="shared" si="31"/>
        <v/>
      </c>
    </row>
    <row r="441" spans="1:14" x14ac:dyDescent="0.2">
      <c r="A441" s="190"/>
      <c r="B441" s="196" t="e">
        <f>VLOOKUP(A441,Adr!A:B,2,FALSE)</f>
        <v>#N/A</v>
      </c>
      <c r="C441" s="177"/>
      <c r="D441" s="279"/>
      <c r="E441" s="165"/>
      <c r="F441" s="158"/>
      <c r="G441" s="161"/>
      <c r="H441" s="161"/>
      <c r="I441" s="184"/>
      <c r="J441" s="159"/>
      <c r="K441" s="5"/>
      <c r="L441" s="159"/>
      <c r="M441" s="5" t="e">
        <f t="shared" si="30"/>
        <v>#N/A</v>
      </c>
      <c r="N441" s="3" t="str">
        <f t="shared" si="31"/>
        <v/>
      </c>
    </row>
    <row r="442" spans="1:14" x14ac:dyDescent="0.2">
      <c r="A442" s="174"/>
      <c r="B442" s="196" t="e">
        <f>VLOOKUP(A442,Adr!A:B,2,FALSE)</f>
        <v>#N/A</v>
      </c>
      <c r="C442" s="177"/>
      <c r="D442" s="279"/>
      <c r="E442" s="222"/>
      <c r="F442" s="158"/>
      <c r="G442" s="161"/>
      <c r="H442" s="161"/>
      <c r="I442" s="184"/>
      <c r="J442" s="159"/>
      <c r="K442" s="5"/>
      <c r="L442" s="159"/>
      <c r="M442" s="5" t="e">
        <f t="shared" si="30"/>
        <v>#N/A</v>
      </c>
      <c r="N442" s="3" t="str">
        <f t="shared" si="31"/>
        <v/>
      </c>
    </row>
    <row r="443" spans="1:14" x14ac:dyDescent="0.2">
      <c r="A443" s="194"/>
      <c r="B443" s="196" t="e">
        <f>VLOOKUP(A443,Adr!A:B,2,FALSE)</f>
        <v>#N/A</v>
      </c>
      <c r="C443" s="177"/>
      <c r="D443" s="279"/>
      <c r="E443" s="165"/>
      <c r="F443" s="158"/>
      <c r="G443" s="161"/>
      <c r="H443" s="161"/>
      <c r="I443" s="184"/>
      <c r="J443" s="159"/>
      <c r="K443" s="5"/>
      <c r="L443" s="159"/>
      <c r="M443" s="5" t="e">
        <f t="shared" si="30"/>
        <v>#N/A</v>
      </c>
      <c r="N443" s="3" t="str">
        <f t="shared" si="31"/>
        <v/>
      </c>
    </row>
    <row r="444" spans="1:14" x14ac:dyDescent="0.2">
      <c r="A444" s="194"/>
      <c r="B444" s="196" t="e">
        <f>VLOOKUP(A444,Adr!A:B,2,FALSE)</f>
        <v>#N/A</v>
      </c>
      <c r="C444" s="177"/>
      <c r="D444" s="279"/>
      <c r="E444" s="165"/>
      <c r="F444" s="158"/>
      <c r="G444" s="161"/>
      <c r="H444" s="161"/>
      <c r="I444" s="184"/>
      <c r="J444" s="159"/>
      <c r="K444" s="5"/>
      <c r="L444" s="159"/>
      <c r="M444" s="5" t="e">
        <f t="shared" si="30"/>
        <v>#N/A</v>
      </c>
      <c r="N444" s="3" t="str">
        <f t="shared" si="31"/>
        <v/>
      </c>
    </row>
    <row r="445" spans="1:14" x14ac:dyDescent="0.2">
      <c r="A445" s="174"/>
      <c r="B445" s="196" t="e">
        <f>VLOOKUP(A445,Adr!A:B,2,FALSE)</f>
        <v>#N/A</v>
      </c>
      <c r="C445" s="177"/>
      <c r="D445" s="279"/>
      <c r="E445" s="222"/>
      <c r="F445" s="158"/>
      <c r="G445" s="161"/>
      <c r="H445" s="161"/>
      <c r="I445" s="184"/>
      <c r="J445" s="159"/>
      <c r="K445" s="5"/>
      <c r="L445" s="159"/>
      <c r="M445" s="5" t="e">
        <f t="shared" si="30"/>
        <v>#N/A</v>
      </c>
      <c r="N445" s="3" t="str">
        <f t="shared" si="31"/>
        <v/>
      </c>
    </row>
    <row r="446" spans="1:14" x14ac:dyDescent="0.2">
      <c r="A446" s="190"/>
      <c r="B446" s="196" t="e">
        <f>VLOOKUP(A446,Adr!A:B,2,FALSE)</f>
        <v>#N/A</v>
      </c>
      <c r="C446" s="161"/>
      <c r="D446" s="280"/>
      <c r="E446" s="165"/>
      <c r="F446" s="158"/>
      <c r="G446" s="161"/>
      <c r="H446" s="161"/>
      <c r="I446" s="184"/>
      <c r="J446" s="159"/>
      <c r="K446" s="5"/>
      <c r="L446" s="159"/>
      <c r="M446" s="5" t="e">
        <f t="shared" si="30"/>
        <v>#N/A</v>
      </c>
      <c r="N446" s="3" t="str">
        <f t="shared" si="31"/>
        <v/>
      </c>
    </row>
    <row r="447" spans="1:14" x14ac:dyDescent="0.2">
      <c r="A447" s="158"/>
      <c r="B447" s="196" t="e">
        <f>VLOOKUP(A447,Adr!A:B,2,FALSE)</f>
        <v>#N/A</v>
      </c>
      <c r="C447" s="188"/>
      <c r="D447" s="281"/>
      <c r="E447" s="222"/>
      <c r="F447" s="158"/>
      <c r="G447" s="161"/>
      <c r="H447" s="161"/>
      <c r="I447" s="184"/>
      <c r="J447" s="159"/>
      <c r="K447" s="5"/>
      <c r="L447" s="159"/>
      <c r="M447" s="5" t="e">
        <f t="shared" si="30"/>
        <v>#N/A</v>
      </c>
      <c r="N447" s="3" t="str">
        <f t="shared" si="31"/>
        <v/>
      </c>
    </row>
    <row r="448" spans="1:14" x14ac:dyDescent="0.2">
      <c r="A448" s="190"/>
      <c r="B448" s="196" t="e">
        <f>VLOOKUP(A448,Adr!A:B,2,FALSE)</f>
        <v>#N/A</v>
      </c>
      <c r="C448" s="161"/>
      <c r="D448" s="164"/>
      <c r="E448" s="165"/>
      <c r="F448" s="158"/>
      <c r="G448" s="161"/>
      <c r="H448" s="161"/>
      <c r="I448" s="184"/>
      <c r="J448" s="159"/>
      <c r="K448" s="5"/>
      <c r="L448" s="159"/>
      <c r="M448" s="5" t="e">
        <f t="shared" si="30"/>
        <v>#N/A</v>
      </c>
      <c r="N448" s="3" t="str">
        <f t="shared" si="31"/>
        <v/>
      </c>
    </row>
    <row r="449" spans="1:14" x14ac:dyDescent="0.2">
      <c r="A449" s="158"/>
      <c r="B449" s="196" t="e">
        <f>VLOOKUP(A449,Adr!A:B,2,FALSE)</f>
        <v>#N/A</v>
      </c>
      <c r="C449" s="177"/>
      <c r="D449" s="279"/>
      <c r="E449" s="165"/>
      <c r="F449" s="158"/>
      <c r="G449" s="161"/>
      <c r="H449" s="161"/>
      <c r="I449" s="184"/>
      <c r="J449" s="159"/>
      <c r="K449" s="5"/>
      <c r="L449" s="159"/>
      <c r="M449" s="5" t="e">
        <f t="shared" si="30"/>
        <v>#N/A</v>
      </c>
      <c r="N449" s="3" t="str">
        <f t="shared" si="31"/>
        <v/>
      </c>
    </row>
    <row r="450" spans="1:14" x14ac:dyDescent="0.2">
      <c r="A450" s="158"/>
      <c r="B450" s="196" t="e">
        <f>VLOOKUP(A450,Adr!A:B,2,FALSE)</f>
        <v>#N/A</v>
      </c>
      <c r="C450" s="189"/>
      <c r="D450" s="183"/>
      <c r="E450" s="165"/>
      <c r="F450" s="158"/>
      <c r="G450" s="161"/>
      <c r="H450" s="161"/>
      <c r="I450" s="184"/>
      <c r="J450" s="159"/>
      <c r="K450" s="5"/>
      <c r="L450" s="159"/>
      <c r="M450" s="5" t="e">
        <f t="shared" ref="M450:M513" si="32">B450&amp;F450&amp;H450&amp;C450</f>
        <v>#N/A</v>
      </c>
      <c r="N450" s="3" t="str">
        <f t="shared" ref="N450:N513" si="33">+I450&amp;H450</f>
        <v/>
      </c>
    </row>
    <row r="451" spans="1:14" x14ac:dyDescent="0.2">
      <c r="A451" s="158"/>
      <c r="B451" s="196" t="e">
        <f>VLOOKUP(A451,Adr!A:B,2,FALSE)</f>
        <v>#N/A</v>
      </c>
      <c r="C451" s="188"/>
      <c r="D451" s="281"/>
      <c r="E451" s="222"/>
      <c r="F451" s="158"/>
      <c r="G451" s="161"/>
      <c r="H451" s="161"/>
      <c r="I451" s="184"/>
      <c r="J451" s="159"/>
      <c r="K451" s="5"/>
      <c r="L451" s="159"/>
      <c r="M451" s="5" t="e">
        <f t="shared" si="32"/>
        <v>#N/A</v>
      </c>
      <c r="N451" s="3" t="str">
        <f t="shared" si="33"/>
        <v/>
      </c>
    </row>
    <row r="452" spans="1:14" x14ac:dyDescent="0.2">
      <c r="A452" s="190"/>
      <c r="B452" s="196" t="e">
        <f>VLOOKUP(A452,Adr!A:B,2,FALSE)</f>
        <v>#N/A</v>
      </c>
      <c r="C452" s="177"/>
      <c r="D452" s="279"/>
      <c r="E452" s="222"/>
      <c r="F452" s="158"/>
      <c r="G452" s="161"/>
      <c r="H452" s="161"/>
      <c r="I452" s="184"/>
      <c r="J452" s="159"/>
      <c r="K452" s="5"/>
      <c r="L452" s="159"/>
      <c r="M452" s="5" t="e">
        <f t="shared" si="32"/>
        <v>#N/A</v>
      </c>
      <c r="N452" s="3" t="str">
        <f t="shared" si="33"/>
        <v/>
      </c>
    </row>
    <row r="453" spans="1:14" x14ac:dyDescent="0.2">
      <c r="A453" s="158"/>
      <c r="B453" s="196" t="e">
        <f>VLOOKUP(A453,Adr!A:B,2,FALSE)</f>
        <v>#N/A</v>
      </c>
      <c r="C453" s="177"/>
      <c r="D453" s="279"/>
      <c r="E453" s="222"/>
      <c r="F453" s="158"/>
      <c r="G453" s="161"/>
      <c r="H453" s="161"/>
      <c r="I453" s="184"/>
      <c r="J453" s="159"/>
      <c r="K453" s="5"/>
      <c r="L453" s="159"/>
      <c r="M453" s="5" t="e">
        <f t="shared" si="32"/>
        <v>#N/A</v>
      </c>
      <c r="N453" s="3" t="str">
        <f t="shared" si="33"/>
        <v/>
      </c>
    </row>
    <row r="454" spans="1:14" x14ac:dyDescent="0.2">
      <c r="A454" s="190"/>
      <c r="B454" s="196" t="e">
        <f>VLOOKUP(A454,Adr!A:B,2,FALSE)</f>
        <v>#N/A</v>
      </c>
      <c r="C454" s="161"/>
      <c r="D454" s="280"/>
      <c r="E454" s="165"/>
      <c r="F454" s="158"/>
      <c r="G454" s="161"/>
      <c r="H454" s="161"/>
      <c r="I454" s="184"/>
      <c r="J454" s="159"/>
      <c r="K454" s="5"/>
      <c r="L454" s="159"/>
      <c r="M454" s="5" t="e">
        <f t="shared" si="32"/>
        <v>#N/A</v>
      </c>
      <c r="N454" s="3" t="str">
        <f t="shared" si="33"/>
        <v/>
      </c>
    </row>
    <row r="455" spans="1:14" x14ac:dyDescent="0.2">
      <c r="A455" s="190"/>
      <c r="B455" s="196" t="e">
        <f>VLOOKUP(A455,Adr!A:B,2,FALSE)</f>
        <v>#N/A</v>
      </c>
      <c r="C455" s="177"/>
      <c r="D455" s="279"/>
      <c r="E455" s="165"/>
      <c r="F455" s="158"/>
      <c r="G455" s="161"/>
      <c r="H455" s="161"/>
      <c r="I455" s="184"/>
      <c r="J455" s="159"/>
      <c r="K455" s="5"/>
      <c r="L455" s="159"/>
      <c r="M455" s="5" t="e">
        <f t="shared" si="32"/>
        <v>#N/A</v>
      </c>
      <c r="N455" s="3" t="str">
        <f t="shared" si="33"/>
        <v/>
      </c>
    </row>
    <row r="456" spans="1:14" x14ac:dyDescent="0.2">
      <c r="A456" s="158"/>
      <c r="B456" s="196" t="e">
        <f>VLOOKUP(A456,Adr!A:B,2,FALSE)</f>
        <v>#N/A</v>
      </c>
      <c r="C456" s="189"/>
      <c r="D456" s="183"/>
      <c r="E456" s="165"/>
      <c r="F456" s="158"/>
      <c r="G456" s="161"/>
      <c r="H456" s="161"/>
      <c r="I456" s="184"/>
      <c r="J456" s="159"/>
      <c r="K456" s="5"/>
      <c r="L456" s="159"/>
      <c r="M456" s="5" t="e">
        <f t="shared" si="32"/>
        <v>#N/A</v>
      </c>
      <c r="N456" s="3" t="str">
        <f t="shared" si="33"/>
        <v/>
      </c>
    </row>
    <row r="457" spans="1:14" x14ac:dyDescent="0.2">
      <c r="A457" s="158"/>
      <c r="B457" s="196" t="e">
        <f>VLOOKUP(A457,Adr!A:B,2,FALSE)</f>
        <v>#N/A</v>
      </c>
      <c r="C457" s="177"/>
      <c r="D457" s="279"/>
      <c r="E457" s="165"/>
      <c r="F457" s="158"/>
      <c r="G457" s="161"/>
      <c r="H457" s="161"/>
      <c r="I457" s="184"/>
      <c r="J457" s="159"/>
      <c r="K457" s="5"/>
      <c r="L457" s="159"/>
      <c r="M457" s="5" t="e">
        <f t="shared" si="32"/>
        <v>#N/A</v>
      </c>
      <c r="N457" s="3" t="str">
        <f t="shared" si="33"/>
        <v/>
      </c>
    </row>
    <row r="458" spans="1:14" x14ac:dyDescent="0.2">
      <c r="A458" s="190"/>
      <c r="B458" s="196" t="e">
        <f>VLOOKUP(A458,Adr!A:B,2,FALSE)</f>
        <v>#N/A</v>
      </c>
      <c r="C458" s="161"/>
      <c r="D458" s="280"/>
      <c r="E458" s="222"/>
      <c r="F458" s="158"/>
      <c r="G458" s="161"/>
      <c r="H458" s="161"/>
      <c r="I458" s="184"/>
      <c r="J458" s="159"/>
      <c r="K458" s="5"/>
      <c r="L458" s="159"/>
      <c r="M458" s="5" t="e">
        <f t="shared" si="32"/>
        <v>#N/A</v>
      </c>
      <c r="N458" s="3" t="str">
        <f t="shared" si="33"/>
        <v/>
      </c>
    </row>
    <row r="459" spans="1:14" x14ac:dyDescent="0.2">
      <c r="A459" s="158"/>
      <c r="B459" s="196" t="e">
        <f>VLOOKUP(A459,Adr!A:B,2,FALSE)</f>
        <v>#N/A</v>
      </c>
      <c r="C459" s="189"/>
      <c r="D459" s="183"/>
      <c r="E459" s="165"/>
      <c r="F459" s="158"/>
      <c r="G459" s="161"/>
      <c r="H459" s="161"/>
      <c r="I459" s="184"/>
      <c r="J459" s="159"/>
      <c r="K459" s="5"/>
      <c r="L459" s="159"/>
      <c r="M459" s="5" t="e">
        <f t="shared" si="32"/>
        <v>#N/A</v>
      </c>
      <c r="N459" s="3" t="str">
        <f t="shared" si="33"/>
        <v/>
      </c>
    </row>
    <row r="460" spans="1:14" x14ac:dyDescent="0.2">
      <c r="A460" s="158"/>
      <c r="B460" s="196" t="e">
        <f>VLOOKUP(A460,Adr!A:B,2,FALSE)</f>
        <v>#N/A</v>
      </c>
      <c r="C460" s="189"/>
      <c r="D460" s="183"/>
      <c r="E460" s="165"/>
      <c r="F460" s="158"/>
      <c r="G460" s="161"/>
      <c r="H460" s="161"/>
      <c r="I460" s="184"/>
      <c r="J460" s="159"/>
      <c r="K460" s="5"/>
      <c r="L460" s="159"/>
      <c r="M460" s="5" t="e">
        <f t="shared" si="32"/>
        <v>#N/A</v>
      </c>
      <c r="N460" s="3" t="str">
        <f t="shared" si="33"/>
        <v/>
      </c>
    </row>
    <row r="461" spans="1:14" x14ac:dyDescent="0.2">
      <c r="A461" s="158"/>
      <c r="B461" s="196" t="e">
        <f>VLOOKUP(A461,Adr!A:B,2,FALSE)</f>
        <v>#N/A</v>
      </c>
      <c r="C461" s="189"/>
      <c r="D461" s="183"/>
      <c r="E461" s="165"/>
      <c r="F461" s="158"/>
      <c r="G461" s="161"/>
      <c r="H461" s="161"/>
      <c r="I461" s="184"/>
      <c r="J461" s="159"/>
      <c r="K461" s="5"/>
      <c r="L461" s="159"/>
      <c r="M461" s="5" t="e">
        <f t="shared" si="32"/>
        <v>#N/A</v>
      </c>
      <c r="N461" s="3" t="str">
        <f t="shared" si="33"/>
        <v/>
      </c>
    </row>
    <row r="462" spans="1:14" x14ac:dyDescent="0.2">
      <c r="A462" s="194"/>
      <c r="B462" s="196" t="e">
        <f>VLOOKUP(A462,Adr!A:B,2,FALSE)</f>
        <v>#N/A</v>
      </c>
      <c r="C462" s="188"/>
      <c r="D462" s="279"/>
      <c r="E462" s="165"/>
      <c r="F462" s="158"/>
      <c r="G462" s="161"/>
      <c r="H462" s="161"/>
      <c r="I462" s="184"/>
      <c r="J462" s="159"/>
      <c r="K462" s="5"/>
      <c r="L462" s="159"/>
      <c r="M462" s="5" t="e">
        <f t="shared" si="32"/>
        <v>#N/A</v>
      </c>
      <c r="N462" s="3" t="str">
        <f t="shared" si="33"/>
        <v/>
      </c>
    </row>
    <row r="463" spans="1:14" x14ac:dyDescent="0.2">
      <c r="A463" s="158"/>
      <c r="B463" s="196" t="e">
        <f>VLOOKUP(A463,Adr!A:B,2,FALSE)</f>
        <v>#N/A</v>
      </c>
      <c r="C463" s="177"/>
      <c r="D463" s="281"/>
      <c r="E463" s="165"/>
      <c r="F463" s="158"/>
      <c r="G463" s="161"/>
      <c r="H463" s="161"/>
      <c r="I463" s="184"/>
      <c r="J463" s="159"/>
      <c r="K463" s="5"/>
      <c r="L463" s="159"/>
      <c r="M463" s="5" t="e">
        <f t="shared" si="32"/>
        <v>#N/A</v>
      </c>
      <c r="N463" s="3" t="str">
        <f t="shared" si="33"/>
        <v/>
      </c>
    </row>
    <row r="464" spans="1:14" x14ac:dyDescent="0.2">
      <c r="A464" s="158"/>
      <c r="B464" s="196" t="e">
        <f>VLOOKUP(A464,Adr!A:B,2,FALSE)</f>
        <v>#N/A</v>
      </c>
      <c r="C464" s="188"/>
      <c r="D464" s="279"/>
      <c r="E464" s="222"/>
      <c r="F464" s="158"/>
      <c r="G464" s="161"/>
      <c r="H464" s="161"/>
      <c r="I464" s="184"/>
      <c r="J464" s="159"/>
      <c r="K464" s="5"/>
      <c r="L464" s="159"/>
      <c r="M464" s="5" t="e">
        <f t="shared" si="32"/>
        <v>#N/A</v>
      </c>
      <c r="N464" s="3" t="str">
        <f t="shared" si="33"/>
        <v/>
      </c>
    </row>
    <row r="465" spans="1:14" x14ac:dyDescent="0.2">
      <c r="A465" s="190"/>
      <c r="B465" s="196" t="e">
        <f>VLOOKUP(A465,Adr!A:B,2,FALSE)</f>
        <v>#N/A</v>
      </c>
      <c r="C465" s="161"/>
      <c r="D465" s="280"/>
      <c r="E465" s="165"/>
      <c r="F465" s="158"/>
      <c r="G465" s="161"/>
      <c r="H465" s="161"/>
      <c r="I465" s="184"/>
      <c r="J465" s="159"/>
      <c r="K465" s="5"/>
      <c r="L465" s="159"/>
      <c r="M465" s="5" t="e">
        <f t="shared" si="32"/>
        <v>#N/A</v>
      </c>
      <c r="N465" s="3" t="str">
        <f t="shared" si="33"/>
        <v/>
      </c>
    </row>
    <row r="466" spans="1:14" x14ac:dyDescent="0.2">
      <c r="A466" s="158"/>
      <c r="B466" s="196" t="e">
        <f>VLOOKUP(A466,Adr!A:B,2,FALSE)</f>
        <v>#N/A</v>
      </c>
      <c r="C466" s="177"/>
      <c r="D466" s="279"/>
      <c r="E466" s="222"/>
      <c r="F466" s="158"/>
      <c r="G466" s="161"/>
      <c r="H466" s="161"/>
      <c r="I466" s="184"/>
      <c r="J466" s="159"/>
      <c r="K466" s="5"/>
      <c r="L466" s="159"/>
      <c r="M466" s="5" t="e">
        <f t="shared" si="32"/>
        <v>#N/A</v>
      </c>
      <c r="N466" s="3" t="str">
        <f t="shared" si="33"/>
        <v/>
      </c>
    </row>
    <row r="467" spans="1:14" x14ac:dyDescent="0.2">
      <c r="A467" s="158"/>
      <c r="B467" s="196" t="e">
        <f>VLOOKUP(A467,Adr!A:B,2,FALSE)</f>
        <v>#N/A</v>
      </c>
      <c r="C467" s="177"/>
      <c r="D467" s="281"/>
      <c r="E467" s="165"/>
      <c r="F467" s="158"/>
      <c r="G467" s="161"/>
      <c r="H467" s="161"/>
      <c r="I467" s="184"/>
      <c r="J467" s="159"/>
      <c r="K467" s="5"/>
      <c r="L467" s="159"/>
      <c r="M467" s="5" t="e">
        <f t="shared" si="32"/>
        <v>#N/A</v>
      </c>
      <c r="N467" s="3" t="str">
        <f t="shared" si="33"/>
        <v/>
      </c>
    </row>
    <row r="468" spans="1:14" x14ac:dyDescent="0.2">
      <c r="A468" s="158"/>
      <c r="B468" s="196" t="e">
        <f>VLOOKUP(A468,Adr!A:B,2,FALSE)</f>
        <v>#N/A</v>
      </c>
      <c r="C468" s="161"/>
      <c r="D468" s="280"/>
      <c r="E468" s="165"/>
      <c r="F468" s="158"/>
      <c r="G468" s="161"/>
      <c r="H468" s="161"/>
      <c r="I468" s="184"/>
      <c r="J468" s="159"/>
      <c r="K468" s="5"/>
      <c r="L468" s="159"/>
      <c r="M468" s="5" t="e">
        <f t="shared" si="32"/>
        <v>#N/A</v>
      </c>
      <c r="N468" s="3" t="str">
        <f t="shared" si="33"/>
        <v/>
      </c>
    </row>
    <row r="469" spans="1:14" x14ac:dyDescent="0.2">
      <c r="A469" s="190"/>
      <c r="B469" s="196" t="e">
        <f>VLOOKUP(A469,Adr!A:B,2,FALSE)</f>
        <v>#N/A</v>
      </c>
      <c r="C469" s="161"/>
      <c r="D469" s="164"/>
      <c r="E469" s="165"/>
      <c r="F469" s="158"/>
      <c r="G469" s="161"/>
      <c r="H469" s="161"/>
      <c r="I469" s="184"/>
      <c r="J469" s="159"/>
      <c r="K469" s="5"/>
      <c r="L469" s="159"/>
      <c r="M469" s="5" t="e">
        <f t="shared" si="32"/>
        <v>#N/A</v>
      </c>
      <c r="N469" s="3" t="str">
        <f t="shared" si="33"/>
        <v/>
      </c>
    </row>
    <row r="470" spans="1:14" x14ac:dyDescent="0.2">
      <c r="A470" s="158"/>
      <c r="B470" s="196" t="e">
        <f>VLOOKUP(A470,Adr!A:B,2,FALSE)</f>
        <v>#N/A</v>
      </c>
      <c r="C470" s="177"/>
      <c r="D470" s="279"/>
      <c r="E470" s="222"/>
      <c r="F470" s="158"/>
      <c r="G470" s="161"/>
      <c r="H470" s="161"/>
      <c r="I470" s="184"/>
      <c r="J470" s="159"/>
      <c r="K470" s="5"/>
      <c r="L470" s="159"/>
      <c r="M470" s="5" t="e">
        <f t="shared" si="32"/>
        <v>#N/A</v>
      </c>
      <c r="N470" s="3" t="str">
        <f t="shared" si="33"/>
        <v/>
      </c>
    </row>
    <row r="471" spans="1:14" x14ac:dyDescent="0.2">
      <c r="A471" s="158"/>
      <c r="B471" s="196" t="e">
        <f>VLOOKUP(A471,Adr!A:B,2,FALSE)</f>
        <v>#N/A</v>
      </c>
      <c r="C471" s="188"/>
      <c r="D471" s="281"/>
      <c r="E471" s="222"/>
      <c r="F471" s="158"/>
      <c r="G471" s="161"/>
      <c r="H471" s="161"/>
      <c r="I471" s="184"/>
      <c r="J471" s="159"/>
      <c r="K471" s="5"/>
      <c r="L471" s="159"/>
      <c r="M471" s="5" t="e">
        <f t="shared" si="32"/>
        <v>#N/A</v>
      </c>
      <c r="N471" s="3" t="str">
        <f t="shared" si="33"/>
        <v/>
      </c>
    </row>
    <row r="472" spans="1:14" x14ac:dyDescent="0.2">
      <c r="A472" s="174"/>
      <c r="B472" s="196" t="e">
        <f>VLOOKUP(A472,Adr!A:B,2,FALSE)</f>
        <v>#N/A</v>
      </c>
      <c r="C472" s="177"/>
      <c r="D472" s="179"/>
      <c r="E472" s="222"/>
      <c r="F472" s="174"/>
      <c r="G472" s="177"/>
      <c r="H472" s="177"/>
      <c r="I472" s="184"/>
      <c r="J472" s="159"/>
      <c r="K472" s="5"/>
      <c r="L472" s="159"/>
      <c r="M472" s="5" t="e">
        <f t="shared" si="32"/>
        <v>#N/A</v>
      </c>
      <c r="N472" s="3" t="str">
        <f t="shared" si="33"/>
        <v/>
      </c>
    </row>
    <row r="473" spans="1:14" x14ac:dyDescent="0.2">
      <c r="A473" s="158"/>
      <c r="B473" s="196" t="e">
        <f>VLOOKUP(A473,Adr!A:B,2,FALSE)</f>
        <v>#N/A</v>
      </c>
      <c r="C473" s="188"/>
      <c r="D473" s="178"/>
      <c r="E473" s="165"/>
      <c r="F473" s="158"/>
      <c r="G473" s="161"/>
      <c r="H473" s="161"/>
      <c r="I473" s="184"/>
      <c r="J473" s="159"/>
      <c r="K473" s="5"/>
      <c r="L473" s="159"/>
      <c r="M473" s="5" t="e">
        <f t="shared" si="32"/>
        <v>#N/A</v>
      </c>
      <c r="N473" s="3" t="str">
        <f t="shared" si="33"/>
        <v/>
      </c>
    </row>
    <row r="474" spans="1:14" x14ac:dyDescent="0.2">
      <c r="A474" s="158"/>
      <c r="B474" s="196" t="e">
        <f>VLOOKUP(A474,Adr!A:B,2,FALSE)</f>
        <v>#N/A</v>
      </c>
      <c r="C474" s="177"/>
      <c r="D474" s="279"/>
      <c r="E474" s="165"/>
      <c r="F474" s="158"/>
      <c r="G474" s="161"/>
      <c r="H474" s="161"/>
      <c r="I474" s="184"/>
      <c r="J474" s="159"/>
      <c r="K474" s="5"/>
      <c r="L474" s="159"/>
      <c r="M474" s="5" t="e">
        <f t="shared" si="32"/>
        <v>#N/A</v>
      </c>
      <c r="N474" s="3" t="str">
        <f t="shared" si="33"/>
        <v/>
      </c>
    </row>
    <row r="475" spans="1:14" x14ac:dyDescent="0.2">
      <c r="A475" s="194"/>
      <c r="B475" s="196" t="e">
        <f>VLOOKUP(A475,Adr!A:B,2,FALSE)</f>
        <v>#N/A</v>
      </c>
      <c r="C475" s="182"/>
      <c r="D475" s="280"/>
      <c r="E475" s="222"/>
      <c r="F475" s="158"/>
      <c r="G475" s="161"/>
      <c r="H475" s="161"/>
      <c r="I475" s="184"/>
      <c r="J475" s="159"/>
      <c r="K475" s="5"/>
      <c r="L475" s="159"/>
      <c r="M475" s="5" t="e">
        <f t="shared" si="32"/>
        <v>#N/A</v>
      </c>
      <c r="N475" s="3" t="str">
        <f t="shared" si="33"/>
        <v/>
      </c>
    </row>
    <row r="476" spans="1:14" x14ac:dyDescent="0.2">
      <c r="A476" s="190"/>
      <c r="B476" s="196" t="e">
        <f>VLOOKUP(A476,Adr!A:B,2,FALSE)</f>
        <v>#N/A</v>
      </c>
      <c r="C476" s="161"/>
      <c r="D476" s="280"/>
      <c r="E476" s="165"/>
      <c r="F476" s="158"/>
      <c r="G476" s="161"/>
      <c r="H476" s="161"/>
      <c r="I476" s="184"/>
      <c r="J476" s="159"/>
      <c r="K476" s="5"/>
      <c r="L476" s="159"/>
      <c r="M476" s="5" t="e">
        <f t="shared" si="32"/>
        <v>#N/A</v>
      </c>
      <c r="N476" s="3" t="str">
        <f t="shared" si="33"/>
        <v/>
      </c>
    </row>
    <row r="477" spans="1:14" x14ac:dyDescent="0.2">
      <c r="A477" s="158"/>
      <c r="B477" s="196" t="e">
        <f>VLOOKUP(A477,Adr!A:B,2,FALSE)</f>
        <v>#N/A</v>
      </c>
      <c r="C477" s="177"/>
      <c r="D477" s="279"/>
      <c r="E477" s="165"/>
      <c r="F477" s="158"/>
      <c r="G477" s="161"/>
      <c r="H477" s="161"/>
      <c r="I477" s="184"/>
      <c r="J477" s="159"/>
      <c r="K477" s="5"/>
      <c r="L477" s="159"/>
      <c r="M477" s="5" t="e">
        <f t="shared" si="32"/>
        <v>#N/A</v>
      </c>
      <c r="N477" s="3" t="str">
        <f t="shared" si="33"/>
        <v/>
      </c>
    </row>
    <row r="478" spans="1:14" x14ac:dyDescent="0.2">
      <c r="A478" s="158"/>
      <c r="B478" s="196" t="e">
        <f>VLOOKUP(A478,Adr!A:B,2,FALSE)</f>
        <v>#N/A</v>
      </c>
      <c r="C478" s="188"/>
      <c r="D478" s="281"/>
      <c r="E478" s="222"/>
      <c r="F478" s="158"/>
      <c r="G478" s="161"/>
      <c r="H478" s="161"/>
      <c r="I478" s="184"/>
      <c r="J478" s="159"/>
      <c r="K478" s="5"/>
      <c r="L478" s="159"/>
      <c r="M478" s="5" t="e">
        <f t="shared" si="32"/>
        <v>#N/A</v>
      </c>
      <c r="N478" s="3" t="str">
        <f t="shared" si="33"/>
        <v/>
      </c>
    </row>
    <row r="479" spans="1:14" x14ac:dyDescent="0.2">
      <c r="A479" s="194"/>
      <c r="B479" s="196" t="e">
        <f>VLOOKUP(A479,Adr!A:B,2,FALSE)</f>
        <v>#N/A</v>
      </c>
      <c r="C479" s="177"/>
      <c r="D479" s="279"/>
      <c r="E479" s="165"/>
      <c r="F479" s="158"/>
      <c r="G479" s="161"/>
      <c r="H479" s="161"/>
      <c r="I479" s="184"/>
      <c r="J479" s="159"/>
      <c r="K479" s="5"/>
      <c r="L479" s="159"/>
      <c r="M479" s="5" t="e">
        <f t="shared" si="32"/>
        <v>#N/A</v>
      </c>
      <c r="N479" s="3" t="str">
        <f t="shared" si="33"/>
        <v/>
      </c>
    </row>
    <row r="480" spans="1:14" x14ac:dyDescent="0.2">
      <c r="A480" s="158"/>
      <c r="B480" s="196" t="e">
        <f>VLOOKUP(A480,Adr!A:B,2,FALSE)</f>
        <v>#N/A</v>
      </c>
      <c r="C480" s="188"/>
      <c r="D480" s="178"/>
      <c r="E480" s="165"/>
      <c r="F480" s="158"/>
      <c r="G480" s="161"/>
      <c r="H480" s="161"/>
      <c r="I480" s="184"/>
      <c r="J480" s="159"/>
      <c r="K480" s="5"/>
      <c r="L480" s="159"/>
      <c r="M480" s="5" t="e">
        <f t="shared" si="32"/>
        <v>#N/A</v>
      </c>
      <c r="N480" s="3" t="str">
        <f t="shared" si="33"/>
        <v/>
      </c>
    </row>
    <row r="481" spans="1:14" x14ac:dyDescent="0.2">
      <c r="A481" s="158"/>
      <c r="B481" s="196" t="e">
        <f>VLOOKUP(A481,Adr!A:B,2,FALSE)</f>
        <v>#N/A</v>
      </c>
      <c r="C481" s="188"/>
      <c r="D481" s="281"/>
      <c r="E481" s="222"/>
      <c r="F481" s="158"/>
      <c r="G481" s="161"/>
      <c r="H481" s="161"/>
      <c r="I481" s="184"/>
      <c r="J481" s="159"/>
      <c r="K481" s="5"/>
      <c r="L481" s="159"/>
      <c r="M481" s="5" t="e">
        <f t="shared" si="32"/>
        <v>#N/A</v>
      </c>
      <c r="N481" s="3" t="str">
        <f t="shared" si="33"/>
        <v/>
      </c>
    </row>
    <row r="482" spans="1:14" x14ac:dyDescent="0.2">
      <c r="A482" s="194"/>
      <c r="B482" s="196" t="e">
        <f>VLOOKUP(A482,Adr!A:B,2,FALSE)</f>
        <v>#N/A</v>
      </c>
      <c r="C482" s="188"/>
      <c r="D482" s="280"/>
      <c r="E482" s="165"/>
      <c r="F482" s="158"/>
      <c r="G482" s="161"/>
      <c r="H482" s="161"/>
      <c r="I482" s="184"/>
      <c r="J482" s="159"/>
      <c r="K482" s="5"/>
      <c r="L482" s="159"/>
      <c r="M482" s="5" t="e">
        <f t="shared" si="32"/>
        <v>#N/A</v>
      </c>
      <c r="N482" s="3" t="str">
        <f t="shared" si="33"/>
        <v/>
      </c>
    </row>
    <row r="483" spans="1:14" x14ac:dyDescent="0.2">
      <c r="A483" s="194"/>
      <c r="B483" s="196" t="e">
        <f>VLOOKUP(A483,Adr!A:B,2,FALSE)</f>
        <v>#N/A</v>
      </c>
      <c r="C483" s="188"/>
      <c r="D483" s="281"/>
      <c r="E483" s="222"/>
      <c r="F483" s="158"/>
      <c r="G483" s="161"/>
      <c r="H483" s="161"/>
      <c r="I483" s="184"/>
      <c r="J483" s="159"/>
      <c r="K483" s="5"/>
      <c r="L483" s="159"/>
      <c r="M483" s="5" t="e">
        <f t="shared" si="32"/>
        <v>#N/A</v>
      </c>
      <c r="N483" s="3" t="str">
        <f t="shared" si="33"/>
        <v/>
      </c>
    </row>
    <row r="484" spans="1:14" x14ac:dyDescent="0.2">
      <c r="A484" s="158"/>
      <c r="B484" s="196" t="e">
        <f>VLOOKUP(A484,Adr!A:B,2,FALSE)</f>
        <v>#N/A</v>
      </c>
      <c r="C484" s="177"/>
      <c r="D484" s="179"/>
      <c r="E484" s="165"/>
      <c r="F484" s="174"/>
      <c r="G484" s="177"/>
      <c r="H484" s="177"/>
      <c r="I484" s="184"/>
      <c r="J484" s="159"/>
      <c r="K484" s="5"/>
      <c r="L484" s="159"/>
      <c r="M484" s="5" t="e">
        <f t="shared" si="32"/>
        <v>#N/A</v>
      </c>
      <c r="N484" s="3" t="str">
        <f t="shared" si="33"/>
        <v/>
      </c>
    </row>
    <row r="485" spans="1:14" x14ac:dyDescent="0.2">
      <c r="A485" s="194"/>
      <c r="B485" s="196" t="e">
        <f>VLOOKUP(A485,Adr!A:B,2,FALSE)</f>
        <v>#N/A</v>
      </c>
      <c r="C485" s="161"/>
      <c r="D485" s="280"/>
      <c r="E485" s="165"/>
      <c r="F485" s="158"/>
      <c r="G485" s="161"/>
      <c r="H485" s="161"/>
      <c r="I485" s="184"/>
      <c r="J485" s="159"/>
      <c r="K485" s="5"/>
      <c r="L485" s="159"/>
      <c r="M485" s="5" t="e">
        <f t="shared" si="32"/>
        <v>#N/A</v>
      </c>
      <c r="N485" s="3" t="str">
        <f t="shared" si="33"/>
        <v/>
      </c>
    </row>
    <row r="486" spans="1:14" x14ac:dyDescent="0.2">
      <c r="A486" s="158"/>
      <c r="B486" s="196" t="e">
        <f>VLOOKUP(A486,Adr!A:B,2,FALSE)</f>
        <v>#N/A</v>
      </c>
      <c r="C486" s="189"/>
      <c r="D486" s="282"/>
      <c r="E486" s="165"/>
      <c r="F486" s="158"/>
      <c r="G486" s="161"/>
      <c r="H486" s="161"/>
      <c r="I486" s="184"/>
      <c r="J486" s="159"/>
      <c r="K486" s="5"/>
      <c r="L486" s="159"/>
      <c r="M486" s="5" t="e">
        <f t="shared" si="32"/>
        <v>#N/A</v>
      </c>
      <c r="N486" s="3" t="str">
        <f t="shared" si="33"/>
        <v/>
      </c>
    </row>
    <row r="487" spans="1:14" x14ac:dyDescent="0.2">
      <c r="A487" s="194"/>
      <c r="B487" s="196" t="e">
        <f>VLOOKUP(A487,Adr!A:B,2,FALSE)</f>
        <v>#N/A</v>
      </c>
      <c r="C487" s="177"/>
      <c r="D487" s="279"/>
      <c r="E487" s="222"/>
      <c r="F487" s="158"/>
      <c r="G487" s="161"/>
      <c r="H487" s="161"/>
      <c r="I487" s="184"/>
      <c r="J487" s="159"/>
      <c r="K487" s="5"/>
      <c r="L487" s="159"/>
      <c r="M487" s="5" t="e">
        <f t="shared" si="32"/>
        <v>#N/A</v>
      </c>
      <c r="N487" s="3" t="str">
        <f t="shared" si="33"/>
        <v/>
      </c>
    </row>
    <row r="488" spans="1:14" x14ac:dyDescent="0.2">
      <c r="A488" s="194"/>
      <c r="B488" s="196" t="e">
        <f>VLOOKUP(A488,Adr!A:B,2,FALSE)</f>
        <v>#N/A</v>
      </c>
      <c r="C488" s="161"/>
      <c r="D488" s="280"/>
      <c r="E488" s="165"/>
      <c r="F488" s="158"/>
      <c r="G488" s="161"/>
      <c r="H488" s="161"/>
      <c r="I488" s="184"/>
      <c r="J488" s="159"/>
      <c r="K488" s="5"/>
      <c r="L488" s="159"/>
      <c r="M488" s="5" t="e">
        <f t="shared" si="32"/>
        <v>#N/A</v>
      </c>
      <c r="N488" s="3" t="str">
        <f t="shared" si="33"/>
        <v/>
      </c>
    </row>
    <row r="489" spans="1:14" x14ac:dyDescent="0.2">
      <c r="A489" s="158"/>
      <c r="B489" s="196" t="e">
        <f>VLOOKUP(A489,Adr!A:B,2,FALSE)</f>
        <v>#N/A</v>
      </c>
      <c r="C489" s="177"/>
      <c r="D489" s="279"/>
      <c r="E489" s="165"/>
      <c r="F489" s="158"/>
      <c r="G489" s="161"/>
      <c r="H489" s="161"/>
      <c r="I489" s="184"/>
      <c r="J489" s="159"/>
      <c r="K489" s="5"/>
      <c r="L489" s="159"/>
      <c r="M489" s="5" t="e">
        <f t="shared" si="32"/>
        <v>#N/A</v>
      </c>
      <c r="N489" s="3" t="str">
        <f t="shared" si="33"/>
        <v/>
      </c>
    </row>
    <row r="490" spans="1:14" x14ac:dyDescent="0.2">
      <c r="A490" s="194"/>
      <c r="B490" s="196" t="e">
        <f>VLOOKUP(A490,Adr!A:B,2,FALSE)</f>
        <v>#N/A</v>
      </c>
      <c r="C490" s="188"/>
      <c r="D490" s="281"/>
      <c r="E490" s="165"/>
      <c r="F490" s="158"/>
      <c r="G490" s="161"/>
      <c r="H490" s="161"/>
      <c r="I490" s="184"/>
      <c r="J490" s="159"/>
      <c r="K490" s="5"/>
      <c r="L490" s="159"/>
      <c r="M490" s="5" t="e">
        <f t="shared" si="32"/>
        <v>#N/A</v>
      </c>
      <c r="N490" s="3" t="str">
        <f t="shared" si="33"/>
        <v/>
      </c>
    </row>
    <row r="491" spans="1:14" x14ac:dyDescent="0.2">
      <c r="A491" s="194"/>
      <c r="B491" s="196" t="e">
        <f>VLOOKUP(A491,Adr!A:B,2,FALSE)</f>
        <v>#N/A</v>
      </c>
      <c r="C491" s="177"/>
      <c r="D491" s="281"/>
      <c r="E491" s="165"/>
      <c r="F491" s="158"/>
      <c r="G491" s="161"/>
      <c r="H491" s="161"/>
      <c r="I491" s="184"/>
      <c r="J491" s="159"/>
      <c r="K491" s="5"/>
      <c r="L491" s="159"/>
      <c r="M491" s="5" t="e">
        <f t="shared" si="32"/>
        <v>#N/A</v>
      </c>
      <c r="N491" s="3" t="str">
        <f t="shared" si="33"/>
        <v/>
      </c>
    </row>
    <row r="492" spans="1:14" x14ac:dyDescent="0.2">
      <c r="A492" s="190"/>
      <c r="B492" s="196" t="e">
        <f>VLOOKUP(A492,Adr!A:B,2,FALSE)</f>
        <v>#N/A</v>
      </c>
      <c r="C492" s="188"/>
      <c r="D492" s="281"/>
      <c r="E492" s="222"/>
      <c r="F492" s="158"/>
      <c r="G492" s="161"/>
      <c r="H492" s="161"/>
      <c r="I492" s="184"/>
      <c r="J492" s="159"/>
      <c r="K492" s="5"/>
      <c r="L492" s="159"/>
      <c r="M492" s="5" t="e">
        <f t="shared" si="32"/>
        <v>#N/A</v>
      </c>
      <c r="N492" s="3" t="str">
        <f t="shared" si="33"/>
        <v/>
      </c>
    </row>
    <row r="493" spans="1:14" x14ac:dyDescent="0.2">
      <c r="A493" s="194"/>
      <c r="B493" s="196" t="e">
        <f>VLOOKUP(A493,Adr!A:B,2,FALSE)</f>
        <v>#N/A</v>
      </c>
      <c r="C493" s="177"/>
      <c r="D493" s="279"/>
      <c r="E493" s="222"/>
      <c r="F493" s="158"/>
      <c r="G493" s="161"/>
      <c r="H493" s="161"/>
      <c r="I493" s="184"/>
      <c r="J493" s="159"/>
      <c r="K493" s="5"/>
      <c r="L493" s="159"/>
      <c r="M493" s="5" t="e">
        <f t="shared" si="32"/>
        <v>#N/A</v>
      </c>
      <c r="N493" s="3" t="str">
        <f t="shared" si="33"/>
        <v/>
      </c>
    </row>
    <row r="494" spans="1:14" x14ac:dyDescent="0.2">
      <c r="A494" s="190"/>
      <c r="B494" s="196" t="e">
        <f>VLOOKUP(A494,Adr!A:B,2,FALSE)</f>
        <v>#N/A</v>
      </c>
      <c r="C494" s="161"/>
      <c r="D494" s="280"/>
      <c r="E494" s="222"/>
      <c r="F494" s="158"/>
      <c r="G494" s="161"/>
      <c r="H494" s="161"/>
      <c r="I494" s="184"/>
      <c r="J494" s="159"/>
      <c r="K494" s="5"/>
      <c r="L494" s="159"/>
      <c r="M494" s="5" t="e">
        <f t="shared" si="32"/>
        <v>#N/A</v>
      </c>
      <c r="N494" s="3" t="str">
        <f t="shared" si="33"/>
        <v/>
      </c>
    </row>
    <row r="495" spans="1:14" x14ac:dyDescent="0.2">
      <c r="A495" s="190"/>
      <c r="B495" s="196" t="e">
        <f>VLOOKUP(A495,Adr!A:B,2,FALSE)</f>
        <v>#N/A</v>
      </c>
      <c r="C495" s="188"/>
      <c r="D495" s="279"/>
      <c r="E495" s="222"/>
      <c r="F495" s="158"/>
      <c r="G495" s="161"/>
      <c r="H495" s="161"/>
      <c r="I495" s="184"/>
      <c r="J495" s="159"/>
      <c r="K495" s="5"/>
      <c r="L495" s="159"/>
      <c r="M495" s="5" t="e">
        <f t="shared" si="32"/>
        <v>#N/A</v>
      </c>
      <c r="N495" s="3" t="str">
        <f t="shared" si="33"/>
        <v/>
      </c>
    </row>
    <row r="496" spans="1:14" x14ac:dyDescent="0.2">
      <c r="A496" s="190"/>
      <c r="B496" s="196" t="e">
        <f>VLOOKUP(A496,Adr!A:B,2,FALSE)</f>
        <v>#N/A</v>
      </c>
      <c r="C496" s="177"/>
      <c r="D496" s="279"/>
      <c r="E496" s="165"/>
      <c r="F496" s="158"/>
      <c r="G496" s="161"/>
      <c r="H496" s="161"/>
      <c r="I496" s="184"/>
      <c r="J496" s="159"/>
      <c r="K496" s="5"/>
      <c r="L496" s="159"/>
      <c r="M496" s="5" t="e">
        <f t="shared" si="32"/>
        <v>#N/A</v>
      </c>
      <c r="N496" s="3" t="str">
        <f t="shared" si="33"/>
        <v/>
      </c>
    </row>
    <row r="497" spans="1:14" x14ac:dyDescent="0.2">
      <c r="A497" s="190"/>
      <c r="B497" s="196" t="e">
        <f>VLOOKUP(A497,Adr!A:B,2,FALSE)</f>
        <v>#N/A</v>
      </c>
      <c r="C497" s="177"/>
      <c r="D497" s="279"/>
      <c r="E497" s="222"/>
      <c r="F497" s="158"/>
      <c r="G497" s="161"/>
      <c r="H497" s="161"/>
      <c r="I497" s="184"/>
      <c r="J497" s="159"/>
      <c r="K497" s="5"/>
      <c r="L497" s="159"/>
      <c r="M497" s="5" t="e">
        <f t="shared" si="32"/>
        <v>#N/A</v>
      </c>
      <c r="N497" s="3" t="str">
        <f t="shared" si="33"/>
        <v/>
      </c>
    </row>
    <row r="498" spans="1:14" x14ac:dyDescent="0.2">
      <c r="A498" s="158"/>
      <c r="B498" s="196" t="e">
        <f>VLOOKUP(A498,Adr!A:B,2,FALSE)</f>
        <v>#N/A</v>
      </c>
      <c r="C498" s="188"/>
      <c r="D498" s="279"/>
      <c r="E498" s="165"/>
      <c r="F498" s="158"/>
      <c r="G498" s="161"/>
      <c r="H498" s="161"/>
      <c r="I498" s="184"/>
      <c r="J498" s="159"/>
      <c r="K498" s="5"/>
      <c r="L498" s="159"/>
      <c r="M498" s="5" t="e">
        <f t="shared" si="32"/>
        <v>#N/A</v>
      </c>
      <c r="N498" s="3" t="str">
        <f t="shared" si="33"/>
        <v/>
      </c>
    </row>
    <row r="499" spans="1:14" x14ac:dyDescent="0.2">
      <c r="A499" s="194"/>
      <c r="B499" s="196" t="e">
        <f>VLOOKUP(A499,Adr!A:B,2,FALSE)</f>
        <v>#N/A</v>
      </c>
      <c r="C499" s="189"/>
      <c r="D499" s="282"/>
      <c r="E499" s="222"/>
      <c r="F499" s="158"/>
      <c r="G499" s="161"/>
      <c r="H499" s="161"/>
      <c r="I499" s="184"/>
      <c r="J499" s="159"/>
      <c r="K499" s="5"/>
      <c r="L499" s="159"/>
      <c r="M499" s="5" t="e">
        <f t="shared" si="32"/>
        <v>#N/A</v>
      </c>
      <c r="N499" s="3" t="str">
        <f t="shared" si="33"/>
        <v/>
      </c>
    </row>
    <row r="500" spans="1:14" x14ac:dyDescent="0.2">
      <c r="A500" s="194"/>
      <c r="B500" s="196" t="e">
        <f>VLOOKUP(A500,Adr!A:B,2,FALSE)</f>
        <v>#N/A</v>
      </c>
      <c r="C500" s="188"/>
      <c r="D500" s="281"/>
      <c r="E500" s="222"/>
      <c r="F500" s="158"/>
      <c r="G500" s="161"/>
      <c r="H500" s="161"/>
      <c r="I500" s="184"/>
      <c r="J500" s="159"/>
      <c r="K500" s="5"/>
      <c r="L500" s="159"/>
      <c r="M500" s="5" t="e">
        <f t="shared" si="32"/>
        <v>#N/A</v>
      </c>
      <c r="N500" s="3" t="str">
        <f t="shared" si="33"/>
        <v/>
      </c>
    </row>
    <row r="501" spans="1:14" x14ac:dyDescent="0.2">
      <c r="A501" s="158"/>
      <c r="B501" s="196" t="e">
        <f>VLOOKUP(A501,Adr!A:B,2,FALSE)</f>
        <v>#N/A</v>
      </c>
      <c r="C501" s="188"/>
      <c r="D501" s="281"/>
      <c r="E501" s="165"/>
      <c r="F501" s="158"/>
      <c r="G501" s="161"/>
      <c r="H501" s="161"/>
      <c r="I501" s="184"/>
      <c r="J501" s="159"/>
      <c r="K501" s="5"/>
      <c r="L501" s="159"/>
      <c r="M501" s="5" t="e">
        <f t="shared" si="32"/>
        <v>#N/A</v>
      </c>
      <c r="N501" s="3" t="str">
        <f t="shared" si="33"/>
        <v/>
      </c>
    </row>
    <row r="502" spans="1:14" x14ac:dyDescent="0.2">
      <c r="A502" s="190"/>
      <c r="B502" s="196" t="e">
        <f>VLOOKUP(A502,Adr!A:B,2,FALSE)</f>
        <v>#N/A</v>
      </c>
      <c r="C502" s="177"/>
      <c r="D502" s="279"/>
      <c r="E502" s="165"/>
      <c r="F502" s="158"/>
      <c r="G502" s="161"/>
      <c r="H502" s="161"/>
      <c r="I502" s="184"/>
      <c r="J502" s="159"/>
      <c r="K502" s="5"/>
      <c r="L502" s="159"/>
      <c r="M502" s="5" t="e">
        <f t="shared" si="32"/>
        <v>#N/A</v>
      </c>
      <c r="N502" s="3" t="str">
        <f t="shared" si="33"/>
        <v/>
      </c>
    </row>
    <row r="503" spans="1:14" x14ac:dyDescent="0.2">
      <c r="A503" s="190"/>
      <c r="B503" s="196" t="e">
        <f>VLOOKUP(A503,Adr!A:B,2,FALSE)</f>
        <v>#N/A</v>
      </c>
      <c r="C503" s="177"/>
      <c r="D503" s="279"/>
      <c r="E503" s="222"/>
      <c r="F503" s="158"/>
      <c r="G503" s="161"/>
      <c r="H503" s="161"/>
      <c r="I503" s="184"/>
      <c r="J503" s="159"/>
      <c r="K503" s="5"/>
      <c r="L503" s="159"/>
      <c r="M503" s="5" t="e">
        <f t="shared" si="32"/>
        <v>#N/A</v>
      </c>
      <c r="N503" s="3" t="str">
        <f t="shared" si="33"/>
        <v/>
      </c>
    </row>
    <row r="504" spans="1:14" x14ac:dyDescent="0.2">
      <c r="A504" s="174"/>
      <c r="B504" s="196" t="e">
        <f>VLOOKUP(A504,Adr!A:B,2,FALSE)</f>
        <v>#N/A</v>
      </c>
      <c r="C504" s="177"/>
      <c r="D504" s="279"/>
      <c r="E504" s="165"/>
      <c r="F504" s="158"/>
      <c r="G504" s="161"/>
      <c r="H504" s="161"/>
      <c r="I504" s="184"/>
      <c r="J504" s="159"/>
      <c r="K504" s="5"/>
      <c r="L504" s="159"/>
      <c r="M504" s="5" t="e">
        <f t="shared" si="32"/>
        <v>#N/A</v>
      </c>
      <c r="N504" s="3" t="str">
        <f t="shared" si="33"/>
        <v/>
      </c>
    </row>
    <row r="505" spans="1:14" x14ac:dyDescent="0.2">
      <c r="A505" s="158"/>
      <c r="B505" s="196" t="e">
        <f>VLOOKUP(A505,Adr!A:B,2,FALSE)</f>
        <v>#N/A</v>
      </c>
      <c r="C505" s="188"/>
      <c r="D505" s="281"/>
      <c r="E505" s="222"/>
      <c r="F505" s="158"/>
      <c r="G505" s="161"/>
      <c r="H505" s="161"/>
      <c r="I505" s="184"/>
      <c r="J505" s="159"/>
      <c r="K505" s="5"/>
      <c r="L505" s="159"/>
      <c r="M505" s="5" t="e">
        <f t="shared" si="32"/>
        <v>#N/A</v>
      </c>
      <c r="N505" s="3" t="str">
        <f t="shared" si="33"/>
        <v/>
      </c>
    </row>
    <row r="506" spans="1:14" x14ac:dyDescent="0.2">
      <c r="A506" s="158"/>
      <c r="B506" s="196" t="e">
        <f>VLOOKUP(A506,Adr!A:B,2,FALSE)</f>
        <v>#N/A</v>
      </c>
      <c r="C506" s="188"/>
      <c r="D506" s="281"/>
      <c r="E506" s="165"/>
      <c r="F506" s="158"/>
      <c r="G506" s="161"/>
      <c r="H506" s="161"/>
      <c r="I506" s="184"/>
      <c r="J506" s="159"/>
      <c r="K506" s="5"/>
      <c r="L506" s="159"/>
      <c r="M506" s="5" t="e">
        <f t="shared" si="32"/>
        <v>#N/A</v>
      </c>
      <c r="N506" s="3" t="str">
        <f t="shared" si="33"/>
        <v/>
      </c>
    </row>
    <row r="507" spans="1:14" x14ac:dyDescent="0.2">
      <c r="A507" s="190"/>
      <c r="B507" s="196" t="e">
        <f>VLOOKUP(A507,Adr!A:B,2,FALSE)</f>
        <v>#N/A</v>
      </c>
      <c r="C507" s="177"/>
      <c r="D507" s="279"/>
      <c r="E507" s="222"/>
      <c r="F507" s="158"/>
      <c r="G507" s="161"/>
      <c r="H507" s="161"/>
      <c r="I507" s="184"/>
      <c r="J507" s="159"/>
      <c r="K507" s="5"/>
      <c r="L507" s="159"/>
      <c r="M507" s="5" t="e">
        <f t="shared" si="32"/>
        <v>#N/A</v>
      </c>
      <c r="N507" s="3" t="str">
        <f t="shared" si="33"/>
        <v/>
      </c>
    </row>
    <row r="508" spans="1:14" x14ac:dyDescent="0.2">
      <c r="A508" s="158"/>
      <c r="B508" s="196" t="e">
        <f>VLOOKUP(A508,Adr!A:B,2,FALSE)</f>
        <v>#N/A</v>
      </c>
      <c r="C508" s="161"/>
      <c r="D508" s="280"/>
      <c r="E508" s="165"/>
      <c r="F508" s="158"/>
      <c r="G508" s="161"/>
      <c r="H508" s="161"/>
      <c r="I508" s="184"/>
      <c r="J508" s="159"/>
      <c r="K508" s="5"/>
      <c r="L508" s="159"/>
      <c r="M508" s="5" t="e">
        <f t="shared" si="32"/>
        <v>#N/A</v>
      </c>
      <c r="N508" s="3" t="str">
        <f t="shared" si="33"/>
        <v/>
      </c>
    </row>
    <row r="509" spans="1:14" x14ac:dyDescent="0.2">
      <c r="A509" s="158"/>
      <c r="B509" s="196" t="e">
        <f>VLOOKUP(A509,Adr!A:B,2,FALSE)</f>
        <v>#N/A</v>
      </c>
      <c r="C509" s="188"/>
      <c r="D509" s="281"/>
      <c r="E509" s="222"/>
      <c r="F509" s="158"/>
      <c r="G509" s="161"/>
      <c r="H509" s="161"/>
      <c r="I509" s="184"/>
      <c r="J509" s="159"/>
      <c r="K509" s="5"/>
      <c r="L509" s="159"/>
      <c r="M509" s="5" t="e">
        <f t="shared" si="32"/>
        <v>#N/A</v>
      </c>
      <c r="N509" s="3" t="str">
        <f t="shared" si="33"/>
        <v/>
      </c>
    </row>
    <row r="510" spans="1:14" x14ac:dyDescent="0.2">
      <c r="A510" s="190"/>
      <c r="B510" s="196" t="e">
        <f>VLOOKUP(A510,Adr!A:B,2,FALSE)</f>
        <v>#N/A</v>
      </c>
      <c r="C510" s="161"/>
      <c r="D510" s="280"/>
      <c r="E510" s="165"/>
      <c r="F510" s="158"/>
      <c r="G510" s="161"/>
      <c r="H510" s="161"/>
      <c r="I510" s="184"/>
      <c r="J510" s="159"/>
      <c r="K510" s="5"/>
      <c r="L510" s="159"/>
      <c r="M510" s="5" t="e">
        <f t="shared" si="32"/>
        <v>#N/A</v>
      </c>
      <c r="N510" s="3" t="str">
        <f t="shared" si="33"/>
        <v/>
      </c>
    </row>
    <row r="511" spans="1:14" x14ac:dyDescent="0.2">
      <c r="A511" s="158"/>
      <c r="B511" s="196" t="e">
        <f>VLOOKUP(A511,Adr!A:B,2,FALSE)</f>
        <v>#N/A</v>
      </c>
      <c r="C511" s="188"/>
      <c r="D511" s="164"/>
      <c r="E511" s="165"/>
      <c r="F511" s="158"/>
      <c r="G511" s="161"/>
      <c r="H511" s="161"/>
      <c r="I511" s="184"/>
      <c r="J511" s="159"/>
      <c r="K511" s="5"/>
      <c r="L511" s="159"/>
      <c r="M511" s="5" t="e">
        <f t="shared" si="32"/>
        <v>#N/A</v>
      </c>
      <c r="N511" s="3" t="str">
        <f t="shared" si="33"/>
        <v/>
      </c>
    </row>
    <row r="512" spans="1:14" x14ac:dyDescent="0.2">
      <c r="A512" s="158"/>
      <c r="B512" s="196" t="e">
        <f>VLOOKUP(A512,Adr!A:B,2,FALSE)</f>
        <v>#N/A</v>
      </c>
      <c r="C512" s="182"/>
      <c r="D512" s="164"/>
      <c r="E512" s="165"/>
      <c r="F512" s="158"/>
      <c r="G512" s="161"/>
      <c r="H512" s="161"/>
      <c r="I512" s="184"/>
      <c r="J512" s="159"/>
      <c r="K512" s="5"/>
      <c r="L512" s="159"/>
      <c r="M512" s="5" t="e">
        <f t="shared" si="32"/>
        <v>#N/A</v>
      </c>
      <c r="N512" s="3" t="str">
        <f t="shared" si="33"/>
        <v/>
      </c>
    </row>
    <row r="513" spans="1:14" x14ac:dyDescent="0.2">
      <c r="A513" s="158"/>
      <c r="B513" s="196" t="e">
        <f>VLOOKUP(A513,Adr!A:B,2,FALSE)</f>
        <v>#N/A</v>
      </c>
      <c r="C513" s="182"/>
      <c r="D513" s="164"/>
      <c r="E513" s="165"/>
      <c r="F513" s="158"/>
      <c r="G513" s="161"/>
      <c r="H513" s="161"/>
      <c r="I513" s="184"/>
      <c r="J513" s="159"/>
      <c r="K513" s="5"/>
      <c r="L513" s="159"/>
      <c r="M513" s="5" t="e">
        <f t="shared" si="32"/>
        <v>#N/A</v>
      </c>
      <c r="N513" s="3" t="str">
        <f t="shared" si="33"/>
        <v/>
      </c>
    </row>
    <row r="514" spans="1:14" x14ac:dyDescent="0.2">
      <c r="A514" s="158"/>
      <c r="B514" s="196" t="e">
        <f>VLOOKUP(A514,Adr!A:B,2,FALSE)</f>
        <v>#N/A</v>
      </c>
      <c r="C514" s="188"/>
      <c r="D514" s="179"/>
      <c r="E514" s="165"/>
      <c r="F514" s="158"/>
      <c r="G514" s="161"/>
      <c r="H514" s="161"/>
      <c r="I514" s="184"/>
      <c r="J514" s="159"/>
      <c r="K514" s="5"/>
      <c r="L514" s="159"/>
      <c r="M514" s="5" t="e">
        <f t="shared" ref="M514:M577" si="34">B514&amp;F514&amp;H514&amp;C514</f>
        <v>#N/A</v>
      </c>
      <c r="N514" s="3" t="str">
        <f t="shared" ref="N514:N577" si="35">+I514&amp;H514</f>
        <v/>
      </c>
    </row>
    <row r="515" spans="1:14" x14ac:dyDescent="0.2">
      <c r="A515" s="158"/>
      <c r="B515" s="196" t="e">
        <f>VLOOKUP(A515,Adr!A:B,2,FALSE)</f>
        <v>#N/A</v>
      </c>
      <c r="C515" s="188"/>
      <c r="D515" s="179"/>
      <c r="E515" s="165"/>
      <c r="F515" s="158"/>
      <c r="G515" s="161"/>
      <c r="H515" s="161"/>
      <c r="I515" s="184"/>
      <c r="J515" s="159"/>
      <c r="K515" s="5"/>
      <c r="L515" s="159"/>
      <c r="M515" s="5" t="e">
        <f t="shared" si="34"/>
        <v>#N/A</v>
      </c>
      <c r="N515" s="3" t="str">
        <f t="shared" si="35"/>
        <v/>
      </c>
    </row>
    <row r="516" spans="1:14" x14ac:dyDescent="0.2">
      <c r="A516" s="158"/>
      <c r="B516" s="196" t="e">
        <f>VLOOKUP(A516,Adr!A:B,2,FALSE)</f>
        <v>#N/A</v>
      </c>
      <c r="C516" s="177"/>
      <c r="D516" s="179"/>
      <c r="E516" s="165"/>
      <c r="F516" s="174"/>
      <c r="G516" s="177"/>
      <c r="H516" s="177"/>
      <c r="I516" s="184"/>
      <c r="J516" s="159"/>
      <c r="K516" s="5"/>
      <c r="L516" s="159"/>
      <c r="M516" s="5" t="e">
        <f t="shared" si="34"/>
        <v>#N/A</v>
      </c>
      <c r="N516" s="3" t="str">
        <f t="shared" si="35"/>
        <v/>
      </c>
    </row>
    <row r="517" spans="1:14" x14ac:dyDescent="0.2">
      <c r="A517" s="158"/>
      <c r="B517" s="196" t="e">
        <f>VLOOKUP(A517,Adr!A:B,2,FALSE)</f>
        <v>#N/A</v>
      </c>
      <c r="C517" s="189"/>
      <c r="D517" s="183"/>
      <c r="E517" s="165"/>
      <c r="F517" s="174"/>
      <c r="G517" s="177"/>
      <c r="H517" s="177"/>
      <c r="I517" s="184"/>
      <c r="J517" s="159"/>
      <c r="K517" s="5"/>
      <c r="L517" s="159"/>
      <c r="M517" s="5" t="e">
        <f t="shared" si="34"/>
        <v>#N/A</v>
      </c>
      <c r="N517" s="3" t="str">
        <f t="shared" si="35"/>
        <v/>
      </c>
    </row>
    <row r="518" spans="1:14" x14ac:dyDescent="0.2">
      <c r="A518" s="158"/>
      <c r="B518" s="196" t="e">
        <f>VLOOKUP(A518,Adr!A:B,2,FALSE)</f>
        <v>#N/A</v>
      </c>
      <c r="C518" s="177"/>
      <c r="D518" s="179"/>
      <c r="E518" s="165"/>
      <c r="F518" s="174"/>
      <c r="G518" s="177"/>
      <c r="H518" s="177"/>
      <c r="I518" s="184"/>
      <c r="J518" s="159"/>
      <c r="K518" s="5"/>
      <c r="L518" s="159"/>
      <c r="M518" s="5" t="e">
        <f t="shared" si="34"/>
        <v>#N/A</v>
      </c>
      <c r="N518" s="3" t="str">
        <f t="shared" si="35"/>
        <v/>
      </c>
    </row>
    <row r="519" spans="1:14" x14ac:dyDescent="0.2">
      <c r="A519" s="174"/>
      <c r="B519" s="196" t="e">
        <f>VLOOKUP(A519,Adr!A:B,2,FALSE)</f>
        <v>#N/A</v>
      </c>
      <c r="C519" s="177"/>
      <c r="D519" s="179"/>
      <c r="E519" s="222"/>
      <c r="F519" s="174"/>
      <c r="G519" s="177"/>
      <c r="H519" s="177"/>
      <c r="I519" s="184"/>
      <c r="J519" s="159"/>
      <c r="K519" s="5"/>
      <c r="L519" s="159"/>
      <c r="M519" s="5" t="e">
        <f t="shared" si="34"/>
        <v>#N/A</v>
      </c>
      <c r="N519" s="3" t="str">
        <f t="shared" si="35"/>
        <v/>
      </c>
    </row>
    <row r="520" spans="1:14" x14ac:dyDescent="0.2">
      <c r="A520" s="158"/>
      <c r="B520" s="196" t="e">
        <f>VLOOKUP(A520,Adr!A:B,2,FALSE)</f>
        <v>#N/A</v>
      </c>
      <c r="C520" s="188"/>
      <c r="D520" s="178"/>
      <c r="E520" s="165"/>
      <c r="F520" s="158"/>
      <c r="G520" s="161"/>
      <c r="H520" s="161"/>
      <c r="I520" s="184"/>
      <c r="J520" s="159"/>
      <c r="K520" s="5"/>
      <c r="L520" s="159"/>
      <c r="M520" s="5" t="e">
        <f t="shared" si="34"/>
        <v>#N/A</v>
      </c>
      <c r="N520" s="3" t="str">
        <f t="shared" si="35"/>
        <v/>
      </c>
    </row>
    <row r="521" spans="1:14" x14ac:dyDescent="0.2">
      <c r="A521" s="158"/>
      <c r="B521" s="196" t="e">
        <f>VLOOKUP(A521,Adr!A:B,2,FALSE)</f>
        <v>#N/A</v>
      </c>
      <c r="C521" s="188"/>
      <c r="D521" s="178"/>
      <c r="E521" s="165"/>
      <c r="F521" s="158"/>
      <c r="G521" s="161"/>
      <c r="H521" s="161"/>
      <c r="I521" s="184"/>
      <c r="J521" s="159"/>
      <c r="K521" s="5"/>
      <c r="L521" s="159"/>
      <c r="M521" s="5" t="e">
        <f t="shared" si="34"/>
        <v>#N/A</v>
      </c>
      <c r="N521" s="3" t="str">
        <f t="shared" si="35"/>
        <v/>
      </c>
    </row>
    <row r="522" spans="1:14" x14ac:dyDescent="0.2">
      <c r="A522" s="158"/>
      <c r="B522" s="196" t="e">
        <f>VLOOKUP(A522,Adr!A:B,2,FALSE)</f>
        <v>#N/A</v>
      </c>
      <c r="C522" s="188"/>
      <c r="D522" s="178"/>
      <c r="E522" s="165"/>
      <c r="F522" s="158"/>
      <c r="G522" s="161"/>
      <c r="H522" s="161"/>
      <c r="I522" s="184"/>
      <c r="J522" s="159"/>
      <c r="K522" s="5"/>
      <c r="L522" s="159"/>
      <c r="M522" s="5" t="e">
        <f t="shared" si="34"/>
        <v>#N/A</v>
      </c>
      <c r="N522" s="3" t="str">
        <f t="shared" si="35"/>
        <v/>
      </c>
    </row>
    <row r="523" spans="1:14" x14ac:dyDescent="0.2">
      <c r="A523" s="158"/>
      <c r="B523" s="196" t="e">
        <f>VLOOKUP(A523,Adr!A:B,2,FALSE)</f>
        <v>#N/A</v>
      </c>
      <c r="C523" s="188"/>
      <c r="D523" s="178"/>
      <c r="E523" s="165"/>
      <c r="F523" s="158"/>
      <c r="G523" s="161"/>
      <c r="H523" s="161"/>
      <c r="I523" s="184"/>
      <c r="J523" s="159"/>
      <c r="K523" s="5"/>
      <c r="L523" s="159"/>
      <c r="M523" s="5" t="e">
        <f t="shared" si="34"/>
        <v>#N/A</v>
      </c>
      <c r="N523" s="3" t="str">
        <f t="shared" si="35"/>
        <v/>
      </c>
    </row>
    <row r="524" spans="1:14" x14ac:dyDescent="0.2">
      <c r="A524" s="158"/>
      <c r="B524" s="196" t="e">
        <f>VLOOKUP(A524,Adr!A:B,2,FALSE)</f>
        <v>#N/A</v>
      </c>
      <c r="C524" s="182"/>
      <c r="D524" s="164"/>
      <c r="E524" s="165"/>
      <c r="F524" s="158"/>
      <c r="G524" s="161"/>
      <c r="H524" s="161"/>
      <c r="I524" s="184"/>
      <c r="J524" s="159"/>
      <c r="K524" s="5"/>
      <c r="L524" s="159"/>
      <c r="M524" s="5" t="e">
        <f t="shared" si="34"/>
        <v>#N/A</v>
      </c>
      <c r="N524" s="3" t="str">
        <f t="shared" si="35"/>
        <v/>
      </c>
    </row>
    <row r="525" spans="1:14" x14ac:dyDescent="0.2">
      <c r="A525" s="174"/>
      <c r="B525" s="196" t="e">
        <f>VLOOKUP(A525,Adr!A:B,2,FALSE)</f>
        <v>#N/A</v>
      </c>
      <c r="C525" s="177"/>
      <c r="D525" s="179"/>
      <c r="E525" s="222"/>
      <c r="F525" s="174"/>
      <c r="G525" s="177"/>
      <c r="H525" s="177"/>
      <c r="I525" s="184"/>
      <c r="J525" s="159"/>
      <c r="K525" s="5"/>
      <c r="L525" s="159"/>
      <c r="M525" s="5" t="e">
        <f t="shared" si="34"/>
        <v>#N/A</v>
      </c>
      <c r="N525" s="3" t="str">
        <f t="shared" si="35"/>
        <v/>
      </c>
    </row>
    <row r="526" spans="1:14" x14ac:dyDescent="0.2">
      <c r="A526" s="158"/>
      <c r="B526" s="196" t="e">
        <f>VLOOKUP(A526,Adr!A:B,2,FALSE)</f>
        <v>#N/A</v>
      </c>
      <c r="C526" s="188"/>
      <c r="D526" s="178"/>
      <c r="E526" s="165"/>
      <c r="F526" s="158"/>
      <c r="G526" s="161"/>
      <c r="H526" s="161"/>
      <c r="I526" s="184"/>
      <c r="J526" s="159"/>
      <c r="K526" s="5"/>
      <c r="L526" s="159"/>
      <c r="M526" s="5" t="e">
        <f t="shared" si="34"/>
        <v>#N/A</v>
      </c>
      <c r="N526" s="3" t="str">
        <f t="shared" si="35"/>
        <v/>
      </c>
    </row>
    <row r="527" spans="1:14" x14ac:dyDescent="0.2">
      <c r="A527" s="158"/>
      <c r="B527" s="196" t="e">
        <f>VLOOKUP(A527,Adr!A:B,2,FALSE)</f>
        <v>#N/A</v>
      </c>
      <c r="C527" s="188"/>
      <c r="D527" s="178"/>
      <c r="E527" s="165"/>
      <c r="F527" s="158"/>
      <c r="G527" s="161"/>
      <c r="H527" s="161"/>
      <c r="I527" s="184"/>
      <c r="J527" s="159"/>
      <c r="K527" s="5"/>
      <c r="L527" s="159"/>
      <c r="M527" s="5" t="e">
        <f t="shared" si="34"/>
        <v>#N/A</v>
      </c>
      <c r="N527" s="3" t="str">
        <f t="shared" si="35"/>
        <v/>
      </c>
    </row>
    <row r="528" spans="1:14" x14ac:dyDescent="0.2">
      <c r="A528" s="158"/>
      <c r="B528" s="196" t="e">
        <f>VLOOKUP(A528,Adr!A:B,2,FALSE)</f>
        <v>#N/A</v>
      </c>
      <c r="C528" s="188"/>
      <c r="D528" s="178"/>
      <c r="E528" s="165"/>
      <c r="F528" s="158"/>
      <c r="G528" s="161"/>
      <c r="H528" s="161"/>
      <c r="I528" s="184"/>
      <c r="J528" s="159"/>
      <c r="K528" s="5"/>
      <c r="L528" s="159"/>
      <c r="M528" s="5" t="e">
        <f t="shared" si="34"/>
        <v>#N/A</v>
      </c>
      <c r="N528" s="3" t="str">
        <f t="shared" si="35"/>
        <v/>
      </c>
    </row>
    <row r="529" spans="1:14" x14ac:dyDescent="0.2">
      <c r="A529" s="158"/>
      <c r="B529" s="196" t="e">
        <f>VLOOKUP(A529,Adr!A:B,2,FALSE)</f>
        <v>#N/A</v>
      </c>
      <c r="C529" s="188"/>
      <c r="D529" s="178"/>
      <c r="E529" s="165"/>
      <c r="F529" s="158"/>
      <c r="G529" s="161"/>
      <c r="H529" s="161"/>
      <c r="I529" s="184"/>
      <c r="J529" s="159"/>
      <c r="K529" s="5"/>
      <c r="L529" s="159"/>
      <c r="M529" s="5" t="e">
        <f t="shared" si="34"/>
        <v>#N/A</v>
      </c>
      <c r="N529" s="3" t="str">
        <f t="shared" si="35"/>
        <v/>
      </c>
    </row>
    <row r="530" spans="1:14" x14ac:dyDescent="0.2">
      <c r="A530" s="174"/>
      <c r="B530" s="196" t="e">
        <f>VLOOKUP(A530,Adr!A:B,2,FALSE)</f>
        <v>#N/A</v>
      </c>
      <c r="C530" s="177"/>
      <c r="D530" s="179"/>
      <c r="E530" s="222"/>
      <c r="F530" s="174"/>
      <c r="G530" s="177"/>
      <c r="H530" s="177"/>
      <c r="I530" s="184"/>
      <c r="J530" s="159"/>
      <c r="K530" s="5"/>
      <c r="L530" s="159"/>
      <c r="M530" s="5" t="e">
        <f t="shared" si="34"/>
        <v>#N/A</v>
      </c>
      <c r="N530" s="3" t="str">
        <f t="shared" si="35"/>
        <v/>
      </c>
    </row>
    <row r="531" spans="1:14" x14ac:dyDescent="0.2">
      <c r="A531" s="158"/>
      <c r="B531" s="196" t="e">
        <f>VLOOKUP(A531,Adr!A:B,2,FALSE)</f>
        <v>#N/A</v>
      </c>
      <c r="C531" s="188"/>
      <c r="D531" s="178"/>
      <c r="E531" s="165"/>
      <c r="F531" s="158"/>
      <c r="G531" s="161"/>
      <c r="H531" s="161"/>
      <c r="I531" s="184"/>
      <c r="J531" s="159"/>
      <c r="K531" s="5"/>
      <c r="L531" s="159"/>
      <c r="M531" s="5" t="e">
        <f t="shared" si="34"/>
        <v>#N/A</v>
      </c>
      <c r="N531" s="3" t="str">
        <f t="shared" si="35"/>
        <v/>
      </c>
    </row>
    <row r="532" spans="1:14" x14ac:dyDescent="0.2">
      <c r="A532" s="158"/>
      <c r="B532" s="196" t="e">
        <f>VLOOKUP(A532,Adr!A:B,2,FALSE)</f>
        <v>#N/A</v>
      </c>
      <c r="C532" s="188"/>
      <c r="D532" s="178"/>
      <c r="E532" s="165"/>
      <c r="F532" s="158"/>
      <c r="G532" s="161"/>
      <c r="H532" s="161"/>
      <c r="I532" s="184"/>
      <c r="J532" s="159"/>
      <c r="K532" s="5"/>
      <c r="L532" s="159"/>
      <c r="M532" s="5" t="e">
        <f t="shared" si="34"/>
        <v>#N/A</v>
      </c>
      <c r="N532" s="3" t="str">
        <f t="shared" si="35"/>
        <v/>
      </c>
    </row>
    <row r="533" spans="1:14" x14ac:dyDescent="0.2">
      <c r="A533" s="158"/>
      <c r="B533" s="196" t="e">
        <f>VLOOKUP(A533,Adr!A:B,2,FALSE)</f>
        <v>#N/A</v>
      </c>
      <c r="C533" s="188"/>
      <c r="D533" s="178"/>
      <c r="E533" s="165"/>
      <c r="F533" s="158"/>
      <c r="G533" s="161"/>
      <c r="H533" s="161"/>
      <c r="I533" s="184"/>
      <c r="J533" s="159"/>
      <c r="K533" s="5"/>
      <c r="L533" s="159"/>
      <c r="M533" s="5" t="e">
        <f t="shared" si="34"/>
        <v>#N/A</v>
      </c>
      <c r="N533" s="3" t="str">
        <f t="shared" si="35"/>
        <v/>
      </c>
    </row>
    <row r="534" spans="1:14" x14ac:dyDescent="0.2">
      <c r="A534" s="158"/>
      <c r="B534" s="196" t="e">
        <f>VLOOKUP(A534,Adr!A:B,2,FALSE)</f>
        <v>#N/A</v>
      </c>
      <c r="C534" s="182"/>
      <c r="D534" s="179"/>
      <c r="E534" s="165"/>
      <c r="F534" s="158"/>
      <c r="G534" s="161"/>
      <c r="H534" s="161"/>
      <c r="I534" s="184"/>
      <c r="J534" s="159"/>
      <c r="K534" s="5"/>
      <c r="L534" s="159"/>
      <c r="M534" s="5" t="e">
        <f t="shared" si="34"/>
        <v>#N/A</v>
      </c>
      <c r="N534" s="3" t="str">
        <f t="shared" si="35"/>
        <v/>
      </c>
    </row>
    <row r="535" spans="1:14" x14ac:dyDescent="0.2">
      <c r="A535" s="158"/>
      <c r="B535" s="196" t="e">
        <f>VLOOKUP(A535,Adr!A:B,2,FALSE)</f>
        <v>#N/A</v>
      </c>
      <c r="C535" s="188"/>
      <c r="D535" s="179"/>
      <c r="E535" s="165"/>
      <c r="F535" s="158"/>
      <c r="G535" s="161"/>
      <c r="H535" s="161"/>
      <c r="I535" s="184"/>
      <c r="J535" s="159"/>
      <c r="K535" s="5"/>
      <c r="L535" s="159"/>
      <c r="M535" s="5" t="e">
        <f t="shared" si="34"/>
        <v>#N/A</v>
      </c>
      <c r="N535" s="3" t="str">
        <f t="shared" si="35"/>
        <v/>
      </c>
    </row>
    <row r="536" spans="1:14" x14ac:dyDescent="0.2">
      <c r="A536" s="158"/>
      <c r="B536" s="196" t="e">
        <f>VLOOKUP(A536,Adr!A:B,2,FALSE)</f>
        <v>#N/A</v>
      </c>
      <c r="C536" s="182"/>
      <c r="D536" s="164"/>
      <c r="E536" s="165"/>
      <c r="F536" s="158"/>
      <c r="G536" s="161"/>
      <c r="H536" s="161"/>
      <c r="I536" s="184"/>
      <c r="J536" s="159"/>
      <c r="K536" s="5"/>
      <c r="L536" s="159"/>
      <c r="M536" s="5" t="e">
        <f t="shared" si="34"/>
        <v>#N/A</v>
      </c>
      <c r="N536" s="3" t="str">
        <f t="shared" si="35"/>
        <v/>
      </c>
    </row>
    <row r="537" spans="1:14" x14ac:dyDescent="0.2">
      <c r="A537" s="158"/>
      <c r="B537" s="196" t="e">
        <f>VLOOKUP(A537,Adr!A:B,2,FALSE)</f>
        <v>#N/A</v>
      </c>
      <c r="C537" s="188"/>
      <c r="D537" s="179"/>
      <c r="E537" s="165"/>
      <c r="F537" s="158"/>
      <c r="G537" s="161"/>
      <c r="H537" s="161"/>
      <c r="I537" s="184"/>
      <c r="J537" s="159"/>
      <c r="K537" s="5"/>
      <c r="L537" s="159"/>
      <c r="M537" s="5" t="e">
        <f t="shared" si="34"/>
        <v>#N/A</v>
      </c>
      <c r="N537" s="3" t="str">
        <f t="shared" si="35"/>
        <v/>
      </c>
    </row>
    <row r="538" spans="1:14" x14ac:dyDescent="0.2">
      <c r="A538" s="158"/>
      <c r="B538" s="196" t="e">
        <f>VLOOKUP(A538,Adr!A:B,2,FALSE)</f>
        <v>#N/A</v>
      </c>
      <c r="C538" s="188"/>
      <c r="D538" s="179"/>
      <c r="E538" s="165"/>
      <c r="F538" s="158"/>
      <c r="G538" s="161"/>
      <c r="H538" s="161"/>
      <c r="I538" s="184"/>
      <c r="J538" s="159"/>
      <c r="K538" s="5"/>
      <c r="L538" s="159"/>
      <c r="M538" s="5" t="e">
        <f t="shared" si="34"/>
        <v>#N/A</v>
      </c>
      <c r="N538" s="3" t="str">
        <f t="shared" si="35"/>
        <v/>
      </c>
    </row>
    <row r="539" spans="1:14" x14ac:dyDescent="0.2">
      <c r="A539" s="174"/>
      <c r="B539" s="196" t="e">
        <f>VLOOKUP(A539,Adr!A:B,2,FALSE)</f>
        <v>#N/A</v>
      </c>
      <c r="C539" s="177"/>
      <c r="D539" s="179"/>
      <c r="E539" s="222"/>
      <c r="F539" s="174"/>
      <c r="G539" s="177"/>
      <c r="H539" s="177"/>
      <c r="I539" s="184"/>
      <c r="J539" s="159"/>
      <c r="K539" s="5"/>
      <c r="L539" s="159"/>
      <c r="M539" s="5" t="e">
        <f t="shared" si="34"/>
        <v>#N/A</v>
      </c>
      <c r="N539" s="3" t="str">
        <f t="shared" si="35"/>
        <v/>
      </c>
    </row>
    <row r="540" spans="1:14" x14ac:dyDescent="0.2">
      <c r="A540" s="158"/>
      <c r="B540" s="196" t="e">
        <f>VLOOKUP(A540,Adr!A:B,2,FALSE)</f>
        <v>#N/A</v>
      </c>
      <c r="C540" s="188"/>
      <c r="D540" s="179"/>
      <c r="E540" s="165"/>
      <c r="F540" s="158"/>
      <c r="G540" s="161"/>
      <c r="H540" s="161"/>
      <c r="I540" s="184"/>
      <c r="J540" s="159"/>
      <c r="K540" s="5"/>
      <c r="L540" s="159"/>
      <c r="M540" s="5" t="e">
        <f t="shared" si="34"/>
        <v>#N/A</v>
      </c>
      <c r="N540" s="3" t="str">
        <f t="shared" si="35"/>
        <v/>
      </c>
    </row>
    <row r="541" spans="1:14" x14ac:dyDescent="0.2">
      <c r="A541" s="158"/>
      <c r="B541" s="196" t="e">
        <f>VLOOKUP(A541,Adr!A:B,2,FALSE)</f>
        <v>#N/A</v>
      </c>
      <c r="C541" s="188"/>
      <c r="D541" s="178"/>
      <c r="E541" s="165"/>
      <c r="F541" s="158"/>
      <c r="G541" s="161"/>
      <c r="H541" s="161"/>
      <c r="I541" s="184"/>
      <c r="J541" s="159"/>
      <c r="K541" s="5"/>
      <c r="L541" s="159"/>
      <c r="M541" s="5" t="e">
        <f t="shared" si="34"/>
        <v>#N/A</v>
      </c>
      <c r="N541" s="3" t="str">
        <f t="shared" si="35"/>
        <v/>
      </c>
    </row>
    <row r="542" spans="1:14" x14ac:dyDescent="0.2">
      <c r="A542" s="158"/>
      <c r="B542" s="196" t="e">
        <f>VLOOKUP(A542,Adr!A:B,2,FALSE)</f>
        <v>#N/A</v>
      </c>
      <c r="C542" s="188"/>
      <c r="D542" s="179"/>
      <c r="E542" s="165"/>
      <c r="F542" s="158"/>
      <c r="G542" s="161"/>
      <c r="H542" s="161"/>
      <c r="I542" s="184"/>
      <c r="J542" s="159"/>
      <c r="K542" s="5"/>
      <c r="L542" s="159"/>
      <c r="M542" s="5" t="e">
        <f t="shared" si="34"/>
        <v>#N/A</v>
      </c>
      <c r="N542" s="3" t="str">
        <f t="shared" si="35"/>
        <v/>
      </c>
    </row>
    <row r="543" spans="1:14" x14ac:dyDescent="0.2">
      <c r="A543" s="190"/>
      <c r="B543" s="196" t="e">
        <f>VLOOKUP(A543,Adr!A:B,2,FALSE)</f>
        <v>#N/A</v>
      </c>
      <c r="C543" s="161"/>
      <c r="D543" s="164"/>
      <c r="E543" s="165"/>
      <c r="F543" s="158"/>
      <c r="G543" s="161"/>
      <c r="H543" s="161"/>
      <c r="I543" s="184"/>
      <c r="J543" s="159"/>
      <c r="K543" s="5"/>
      <c r="L543" s="159"/>
      <c r="M543" s="5" t="e">
        <f t="shared" si="34"/>
        <v>#N/A</v>
      </c>
      <c r="N543" s="3" t="str">
        <f t="shared" si="35"/>
        <v/>
      </c>
    </row>
    <row r="544" spans="1:14" x14ac:dyDescent="0.2">
      <c r="A544" s="158"/>
      <c r="B544" s="196" t="e">
        <f>VLOOKUP(A544,Adr!A:B,2,FALSE)</f>
        <v>#N/A</v>
      </c>
      <c r="C544" s="182"/>
      <c r="D544" s="164"/>
      <c r="E544" s="165"/>
      <c r="F544" s="158"/>
      <c r="G544" s="161"/>
      <c r="H544" s="161"/>
      <c r="I544" s="184"/>
      <c r="J544" s="159"/>
      <c r="K544" s="5"/>
      <c r="L544" s="159"/>
      <c r="M544" s="5" t="e">
        <f t="shared" si="34"/>
        <v>#N/A</v>
      </c>
      <c r="N544" s="3" t="str">
        <f t="shared" si="35"/>
        <v/>
      </c>
    </row>
    <row r="545" spans="1:14" x14ac:dyDescent="0.2">
      <c r="A545" s="158"/>
      <c r="B545" s="196" t="e">
        <f>VLOOKUP(A545,Adr!A:B,2,FALSE)</f>
        <v>#N/A</v>
      </c>
      <c r="C545" s="182"/>
      <c r="D545" s="164"/>
      <c r="E545" s="165"/>
      <c r="F545" s="158"/>
      <c r="G545" s="161"/>
      <c r="H545" s="161"/>
      <c r="I545" s="184"/>
      <c r="J545" s="159"/>
      <c r="K545" s="5"/>
      <c r="L545" s="159"/>
      <c r="M545" s="5" t="e">
        <f t="shared" si="34"/>
        <v>#N/A</v>
      </c>
      <c r="N545" s="3" t="str">
        <f t="shared" si="35"/>
        <v/>
      </c>
    </row>
    <row r="546" spans="1:14" x14ac:dyDescent="0.2">
      <c r="A546" s="158"/>
      <c r="B546" s="196" t="e">
        <f>VLOOKUP(A546,Adr!A:B,2,FALSE)</f>
        <v>#N/A</v>
      </c>
      <c r="C546" s="182"/>
      <c r="D546" s="164"/>
      <c r="E546" s="165"/>
      <c r="F546" s="158"/>
      <c r="G546" s="161"/>
      <c r="H546" s="161"/>
      <c r="I546" s="184"/>
      <c r="J546" s="159"/>
      <c r="K546" s="5"/>
      <c r="L546" s="159"/>
      <c r="M546" s="5" t="e">
        <f t="shared" si="34"/>
        <v>#N/A</v>
      </c>
      <c r="N546" s="3" t="str">
        <f t="shared" si="35"/>
        <v/>
      </c>
    </row>
    <row r="547" spans="1:14" x14ac:dyDescent="0.2">
      <c r="A547" s="158"/>
      <c r="B547" s="196" t="e">
        <f>VLOOKUP(A547,Adr!A:B,2,FALSE)</f>
        <v>#N/A</v>
      </c>
      <c r="C547" s="188"/>
      <c r="D547" s="164"/>
      <c r="E547" s="165"/>
      <c r="F547" s="158"/>
      <c r="G547" s="161"/>
      <c r="H547" s="161"/>
      <c r="I547" s="184"/>
      <c r="J547" s="159"/>
      <c r="K547" s="5"/>
      <c r="L547" s="159"/>
      <c r="M547" s="5" t="e">
        <f t="shared" si="34"/>
        <v>#N/A</v>
      </c>
      <c r="N547" s="3" t="str">
        <f t="shared" si="35"/>
        <v/>
      </c>
    </row>
    <row r="548" spans="1:14" x14ac:dyDescent="0.2">
      <c r="A548" s="158"/>
      <c r="B548" s="196" t="e">
        <f>VLOOKUP(A548,Adr!A:B,2,FALSE)</f>
        <v>#N/A</v>
      </c>
      <c r="C548" s="182"/>
      <c r="D548" s="164"/>
      <c r="E548" s="165"/>
      <c r="F548" s="158"/>
      <c r="G548" s="161"/>
      <c r="H548" s="161"/>
      <c r="I548" s="184"/>
      <c r="J548" s="159"/>
      <c r="K548" s="5"/>
      <c r="L548" s="159"/>
      <c r="M548" s="5" t="e">
        <f t="shared" si="34"/>
        <v>#N/A</v>
      </c>
      <c r="N548" s="3" t="str">
        <f t="shared" si="35"/>
        <v/>
      </c>
    </row>
    <row r="549" spans="1:14" x14ac:dyDescent="0.2">
      <c r="A549" s="158"/>
      <c r="B549" s="196" t="e">
        <f>VLOOKUP(A549,Adr!A:B,2,FALSE)</f>
        <v>#N/A</v>
      </c>
      <c r="C549" s="188"/>
      <c r="D549" s="179"/>
      <c r="E549" s="165"/>
      <c r="F549" s="158"/>
      <c r="G549" s="161"/>
      <c r="H549" s="161"/>
      <c r="I549" s="184"/>
      <c r="J549" s="159"/>
      <c r="K549" s="5"/>
      <c r="L549" s="159"/>
      <c r="M549" s="5" t="e">
        <f t="shared" si="34"/>
        <v>#N/A</v>
      </c>
      <c r="N549" s="3" t="str">
        <f t="shared" si="35"/>
        <v/>
      </c>
    </row>
    <row r="550" spans="1:14" x14ac:dyDescent="0.2">
      <c r="A550" s="158"/>
      <c r="B550" s="196" t="e">
        <f>VLOOKUP(A550,Adr!A:B,2,FALSE)</f>
        <v>#N/A</v>
      </c>
      <c r="C550" s="188"/>
      <c r="D550" s="179"/>
      <c r="E550" s="165"/>
      <c r="F550" s="158"/>
      <c r="G550" s="161"/>
      <c r="H550" s="161"/>
      <c r="I550" s="184"/>
      <c r="J550" s="159"/>
      <c r="K550" s="5"/>
      <c r="L550" s="159"/>
      <c r="M550" s="5" t="e">
        <f t="shared" si="34"/>
        <v>#N/A</v>
      </c>
      <c r="N550" s="3" t="str">
        <f t="shared" si="35"/>
        <v/>
      </c>
    </row>
    <row r="551" spans="1:14" x14ac:dyDescent="0.2">
      <c r="A551" s="194"/>
      <c r="B551" s="196" t="e">
        <f>VLOOKUP(A551,Adr!A:B,2,FALSE)</f>
        <v>#N/A</v>
      </c>
      <c r="C551" s="161"/>
      <c r="D551" s="164"/>
      <c r="E551" s="165"/>
      <c r="F551" s="158"/>
      <c r="G551" s="161"/>
      <c r="H551" s="161"/>
      <c r="I551" s="184"/>
      <c r="J551" s="159"/>
      <c r="K551" s="5"/>
      <c r="L551" s="159"/>
      <c r="M551" s="5" t="e">
        <f t="shared" si="34"/>
        <v>#N/A</v>
      </c>
      <c r="N551" s="3" t="str">
        <f t="shared" si="35"/>
        <v/>
      </c>
    </row>
    <row r="552" spans="1:14" x14ac:dyDescent="0.2">
      <c r="A552" s="194"/>
      <c r="B552" s="196" t="e">
        <f>VLOOKUP(A552,Adr!A:B,2,FALSE)</f>
        <v>#N/A</v>
      </c>
      <c r="C552" s="161"/>
      <c r="D552" s="164"/>
      <c r="E552" s="165"/>
      <c r="F552" s="158"/>
      <c r="G552" s="161"/>
      <c r="H552" s="161"/>
      <c r="I552" s="184" t="str">
        <f t="shared" ref="I552:I590" si="36">A552&amp;F552</f>
        <v/>
      </c>
      <c r="J552" s="159"/>
      <c r="K552" s="5"/>
      <c r="L552" s="159"/>
      <c r="M552" s="5" t="e">
        <f t="shared" si="34"/>
        <v>#N/A</v>
      </c>
      <c r="N552" s="3" t="str">
        <f t="shared" si="35"/>
        <v/>
      </c>
    </row>
    <row r="553" spans="1:14" x14ac:dyDescent="0.2">
      <c r="A553" s="158"/>
      <c r="B553" s="196" t="e">
        <f>VLOOKUP(A553,Adr!A:B,2,FALSE)</f>
        <v>#N/A</v>
      </c>
      <c r="C553" s="188"/>
      <c r="D553" s="179"/>
      <c r="E553" s="165"/>
      <c r="F553" s="158"/>
      <c r="G553" s="161"/>
      <c r="H553" s="161"/>
      <c r="I553" s="184" t="str">
        <f t="shared" si="36"/>
        <v/>
      </c>
      <c r="J553" s="159"/>
      <c r="K553" s="5"/>
      <c r="L553" s="159"/>
      <c r="M553" s="5" t="e">
        <f t="shared" si="34"/>
        <v>#N/A</v>
      </c>
      <c r="N553" s="3" t="str">
        <f t="shared" si="35"/>
        <v/>
      </c>
    </row>
    <row r="554" spans="1:14" x14ac:dyDescent="0.2">
      <c r="A554" s="194"/>
      <c r="B554" s="196" t="e">
        <f>VLOOKUP(A554,Adr!A:B,2,FALSE)</f>
        <v>#N/A</v>
      </c>
      <c r="C554" s="161"/>
      <c r="D554" s="164"/>
      <c r="E554" s="165"/>
      <c r="F554" s="158"/>
      <c r="G554" s="161"/>
      <c r="H554" s="161"/>
      <c r="I554" s="184" t="str">
        <f t="shared" si="36"/>
        <v/>
      </c>
      <c r="J554" s="159"/>
      <c r="K554" s="5"/>
      <c r="L554" s="159"/>
      <c r="M554" s="5" t="e">
        <f t="shared" si="34"/>
        <v>#N/A</v>
      </c>
      <c r="N554" s="3" t="str">
        <f t="shared" si="35"/>
        <v/>
      </c>
    </row>
    <row r="555" spans="1:14" x14ac:dyDescent="0.2">
      <c r="A555" s="158"/>
      <c r="B555" s="196" t="e">
        <f>VLOOKUP(A555,Adr!A:B,2,FALSE)</f>
        <v>#N/A</v>
      </c>
      <c r="C555" s="188"/>
      <c r="D555" s="179"/>
      <c r="E555" s="165"/>
      <c r="F555" s="158"/>
      <c r="G555" s="161"/>
      <c r="H555" s="161"/>
      <c r="I555" s="184" t="str">
        <f t="shared" si="36"/>
        <v/>
      </c>
      <c r="J555" s="159"/>
      <c r="K555" s="5"/>
      <c r="L555" s="159"/>
      <c r="M555" s="5" t="e">
        <f t="shared" si="34"/>
        <v>#N/A</v>
      </c>
      <c r="N555" s="3" t="str">
        <f t="shared" si="35"/>
        <v/>
      </c>
    </row>
    <row r="556" spans="1:14" x14ac:dyDescent="0.2">
      <c r="A556" s="194"/>
      <c r="B556" s="196" t="e">
        <f>VLOOKUP(A556,Adr!A:B,2,FALSE)</f>
        <v>#N/A</v>
      </c>
      <c r="C556" s="161"/>
      <c r="D556" s="164"/>
      <c r="E556" s="165"/>
      <c r="F556" s="158"/>
      <c r="G556" s="161"/>
      <c r="H556" s="161"/>
      <c r="I556" s="184" t="str">
        <f t="shared" si="36"/>
        <v/>
      </c>
      <c r="J556" s="159"/>
      <c r="K556" s="5"/>
      <c r="L556" s="159"/>
      <c r="M556" s="5" t="e">
        <f t="shared" si="34"/>
        <v>#N/A</v>
      </c>
      <c r="N556" s="3" t="str">
        <f t="shared" si="35"/>
        <v/>
      </c>
    </row>
    <row r="557" spans="1:14" x14ac:dyDescent="0.2">
      <c r="A557" s="158"/>
      <c r="B557" s="196" t="e">
        <f>VLOOKUP(A557,Adr!A:B,2,FALSE)</f>
        <v>#N/A</v>
      </c>
      <c r="C557" s="182"/>
      <c r="D557" s="164"/>
      <c r="E557" s="165"/>
      <c r="F557" s="158"/>
      <c r="G557" s="161"/>
      <c r="H557" s="161"/>
      <c r="I557" s="184" t="str">
        <f t="shared" si="36"/>
        <v/>
      </c>
      <c r="J557" s="159"/>
      <c r="K557" s="5"/>
      <c r="L557" s="159"/>
      <c r="M557" s="5" t="e">
        <f t="shared" si="34"/>
        <v>#N/A</v>
      </c>
      <c r="N557" s="3" t="str">
        <f t="shared" si="35"/>
        <v/>
      </c>
    </row>
    <row r="558" spans="1:14" x14ac:dyDescent="0.2">
      <c r="A558" s="158"/>
      <c r="B558" s="196" t="e">
        <f>VLOOKUP(A558,Adr!A:B,2,FALSE)</f>
        <v>#N/A</v>
      </c>
      <c r="C558" s="188"/>
      <c r="D558" s="179"/>
      <c r="E558" s="165"/>
      <c r="F558" s="158"/>
      <c r="G558" s="161"/>
      <c r="H558" s="161"/>
      <c r="I558" s="184" t="str">
        <f t="shared" si="36"/>
        <v/>
      </c>
      <c r="J558" s="159"/>
      <c r="K558" s="5"/>
      <c r="L558" s="159"/>
      <c r="M558" s="5" t="e">
        <f t="shared" si="34"/>
        <v>#N/A</v>
      </c>
      <c r="N558" s="3" t="str">
        <f t="shared" si="35"/>
        <v/>
      </c>
    </row>
    <row r="559" spans="1:14" x14ac:dyDescent="0.2">
      <c r="A559" s="158"/>
      <c r="B559" s="196" t="e">
        <f>VLOOKUP(A559,Adr!A:B,2,FALSE)</f>
        <v>#N/A</v>
      </c>
      <c r="C559" s="188"/>
      <c r="D559" s="179"/>
      <c r="E559" s="165"/>
      <c r="F559" s="158"/>
      <c r="G559" s="161"/>
      <c r="H559" s="161"/>
      <c r="I559" s="184" t="str">
        <f t="shared" si="36"/>
        <v/>
      </c>
      <c r="J559" s="159"/>
      <c r="K559" s="5"/>
      <c r="L559" s="159"/>
      <c r="M559" s="5" t="e">
        <f t="shared" si="34"/>
        <v>#N/A</v>
      </c>
      <c r="N559" s="3" t="str">
        <f t="shared" si="35"/>
        <v/>
      </c>
    </row>
    <row r="560" spans="1:14" x14ac:dyDescent="0.2">
      <c r="A560" s="190"/>
      <c r="B560" s="196" t="e">
        <f>VLOOKUP(A560,Adr!A:B,2,FALSE)</f>
        <v>#N/A</v>
      </c>
      <c r="C560" s="161"/>
      <c r="D560" s="164"/>
      <c r="E560" s="165"/>
      <c r="F560" s="158"/>
      <c r="G560" s="161"/>
      <c r="H560" s="161"/>
      <c r="I560" s="184" t="str">
        <f t="shared" si="36"/>
        <v/>
      </c>
      <c r="J560" s="159"/>
      <c r="K560" s="5"/>
      <c r="L560" s="159"/>
      <c r="M560" s="5" t="e">
        <f t="shared" si="34"/>
        <v>#N/A</v>
      </c>
      <c r="N560" s="3" t="str">
        <f t="shared" si="35"/>
        <v/>
      </c>
    </row>
    <row r="561" spans="1:14" x14ac:dyDescent="0.2">
      <c r="A561" s="190"/>
      <c r="B561" s="196" t="e">
        <f>VLOOKUP(A561,Adr!A:B,2,FALSE)</f>
        <v>#N/A</v>
      </c>
      <c r="C561" s="161"/>
      <c r="D561" s="164"/>
      <c r="E561" s="165"/>
      <c r="F561" s="158"/>
      <c r="G561" s="161"/>
      <c r="H561" s="161"/>
      <c r="I561" s="184" t="str">
        <f t="shared" si="36"/>
        <v/>
      </c>
      <c r="J561" s="159"/>
      <c r="K561" s="5"/>
      <c r="L561" s="159"/>
      <c r="M561" s="5" t="e">
        <f t="shared" si="34"/>
        <v>#N/A</v>
      </c>
      <c r="N561" s="3" t="str">
        <f t="shared" si="35"/>
        <v/>
      </c>
    </row>
    <row r="562" spans="1:14" x14ac:dyDescent="0.2">
      <c r="A562" s="158"/>
      <c r="B562" s="196" t="e">
        <f>VLOOKUP(A562,Adr!A:B,2,FALSE)</f>
        <v>#N/A</v>
      </c>
      <c r="C562" s="188"/>
      <c r="D562" s="179"/>
      <c r="E562" s="165"/>
      <c r="F562" s="158"/>
      <c r="G562" s="161"/>
      <c r="H562" s="161"/>
      <c r="I562" s="184" t="str">
        <f t="shared" si="36"/>
        <v/>
      </c>
      <c r="J562" s="159"/>
      <c r="K562" s="5"/>
      <c r="L562" s="159"/>
      <c r="M562" s="5" t="e">
        <f t="shared" si="34"/>
        <v>#N/A</v>
      </c>
      <c r="N562" s="3" t="str">
        <f t="shared" si="35"/>
        <v/>
      </c>
    </row>
    <row r="563" spans="1:14" x14ac:dyDescent="0.2">
      <c r="A563" s="158"/>
      <c r="B563" s="196" t="e">
        <f>VLOOKUP(A563,Adr!A:B,2,FALSE)</f>
        <v>#N/A</v>
      </c>
      <c r="C563" s="188"/>
      <c r="D563" s="179"/>
      <c r="E563" s="165"/>
      <c r="F563" s="158"/>
      <c r="G563" s="161"/>
      <c r="H563" s="161"/>
      <c r="I563" s="184" t="str">
        <f t="shared" si="36"/>
        <v/>
      </c>
      <c r="J563" s="159"/>
      <c r="K563" s="5"/>
      <c r="L563" s="159"/>
      <c r="M563" s="5" t="e">
        <f t="shared" si="34"/>
        <v>#N/A</v>
      </c>
      <c r="N563" s="3" t="str">
        <f t="shared" si="35"/>
        <v/>
      </c>
    </row>
    <row r="564" spans="1:14" x14ac:dyDescent="0.2">
      <c r="A564" s="158"/>
      <c r="B564" s="196" t="e">
        <f>VLOOKUP(A564,Adr!A:B,2,FALSE)</f>
        <v>#N/A</v>
      </c>
      <c r="C564" s="182"/>
      <c r="D564" s="164"/>
      <c r="E564" s="165"/>
      <c r="F564" s="158"/>
      <c r="G564" s="161"/>
      <c r="H564" s="161"/>
      <c r="I564" s="184" t="str">
        <f t="shared" si="36"/>
        <v/>
      </c>
      <c r="J564" s="159"/>
      <c r="K564" s="5"/>
      <c r="L564" s="159"/>
      <c r="M564" s="5" t="e">
        <f t="shared" si="34"/>
        <v>#N/A</v>
      </c>
      <c r="N564" s="3" t="str">
        <f t="shared" si="35"/>
        <v/>
      </c>
    </row>
    <row r="565" spans="1:14" x14ac:dyDescent="0.2">
      <c r="A565" s="158"/>
      <c r="B565" s="196" t="e">
        <f>VLOOKUP(A565,Adr!A:B,2,FALSE)</f>
        <v>#N/A</v>
      </c>
      <c r="C565" s="182"/>
      <c r="D565" s="164"/>
      <c r="E565" s="165"/>
      <c r="F565" s="158"/>
      <c r="G565" s="161"/>
      <c r="H565" s="161"/>
      <c r="I565" s="184" t="str">
        <f t="shared" si="36"/>
        <v/>
      </c>
      <c r="J565" s="159"/>
      <c r="K565" s="5"/>
      <c r="L565" s="159"/>
      <c r="M565" s="5" t="e">
        <f t="shared" si="34"/>
        <v>#N/A</v>
      </c>
      <c r="N565" s="3" t="str">
        <f t="shared" si="35"/>
        <v/>
      </c>
    </row>
    <row r="566" spans="1:14" x14ac:dyDescent="0.2">
      <c r="A566" s="158"/>
      <c r="B566" s="196" t="e">
        <f>VLOOKUP(A566,Adr!A:B,2,FALSE)</f>
        <v>#N/A</v>
      </c>
      <c r="C566" s="188"/>
      <c r="D566" s="179"/>
      <c r="E566" s="165"/>
      <c r="F566" s="158"/>
      <c r="G566" s="161"/>
      <c r="H566" s="161"/>
      <c r="I566" s="184" t="str">
        <f t="shared" si="36"/>
        <v/>
      </c>
      <c r="J566" s="159"/>
      <c r="K566" s="5"/>
      <c r="L566" s="159"/>
      <c r="M566" s="5" t="e">
        <f t="shared" si="34"/>
        <v>#N/A</v>
      </c>
      <c r="N566" s="3" t="str">
        <f t="shared" si="35"/>
        <v/>
      </c>
    </row>
    <row r="567" spans="1:14" x14ac:dyDescent="0.2">
      <c r="A567" s="158"/>
      <c r="B567" s="196" t="e">
        <f>VLOOKUP(A567,Adr!A:B,2,FALSE)</f>
        <v>#N/A</v>
      </c>
      <c r="C567" s="188"/>
      <c r="D567" s="179"/>
      <c r="E567" s="165"/>
      <c r="F567" s="158"/>
      <c r="G567" s="161"/>
      <c r="H567" s="161"/>
      <c r="I567" s="184" t="str">
        <f t="shared" si="36"/>
        <v/>
      </c>
      <c r="J567" s="159"/>
      <c r="K567" s="5"/>
      <c r="L567" s="159"/>
      <c r="M567" s="5" t="e">
        <f t="shared" si="34"/>
        <v>#N/A</v>
      </c>
      <c r="N567" s="3" t="str">
        <f t="shared" si="35"/>
        <v/>
      </c>
    </row>
    <row r="568" spans="1:14" x14ac:dyDescent="0.2">
      <c r="A568" s="194"/>
      <c r="B568" s="196" t="e">
        <f>VLOOKUP(A568,Adr!A:B,2,FALSE)</f>
        <v>#N/A</v>
      </c>
      <c r="C568" s="161"/>
      <c r="D568" s="164"/>
      <c r="E568" s="165"/>
      <c r="F568" s="158"/>
      <c r="G568" s="161"/>
      <c r="H568" s="161"/>
      <c r="I568" s="184" t="str">
        <f t="shared" si="36"/>
        <v/>
      </c>
      <c r="J568" s="159"/>
      <c r="K568" s="5"/>
      <c r="L568" s="159"/>
      <c r="M568" s="5" t="e">
        <f t="shared" si="34"/>
        <v>#N/A</v>
      </c>
      <c r="N568" s="3" t="str">
        <f t="shared" si="35"/>
        <v/>
      </c>
    </row>
    <row r="569" spans="1:14" x14ac:dyDescent="0.2">
      <c r="A569" s="158"/>
      <c r="B569" s="196" t="e">
        <f>VLOOKUP(A569,Adr!A:B,2,FALSE)</f>
        <v>#N/A</v>
      </c>
      <c r="C569" s="188"/>
      <c r="D569" s="179"/>
      <c r="E569" s="165"/>
      <c r="F569" s="158"/>
      <c r="G569" s="161"/>
      <c r="H569" s="161"/>
      <c r="I569" s="184" t="str">
        <f t="shared" si="36"/>
        <v/>
      </c>
      <c r="J569" s="159"/>
      <c r="K569" s="5"/>
      <c r="L569" s="159"/>
      <c r="M569" s="5" t="e">
        <f t="shared" si="34"/>
        <v>#N/A</v>
      </c>
      <c r="N569" s="3" t="str">
        <f t="shared" si="35"/>
        <v/>
      </c>
    </row>
    <row r="570" spans="1:14" x14ac:dyDescent="0.2">
      <c r="A570" s="158"/>
      <c r="B570" s="196" t="e">
        <f>VLOOKUP(A570,Adr!A:B,2,FALSE)</f>
        <v>#N/A</v>
      </c>
      <c r="C570" s="189"/>
      <c r="D570" s="183"/>
      <c r="E570" s="165"/>
      <c r="F570" s="174"/>
      <c r="G570" s="177"/>
      <c r="H570" s="177"/>
      <c r="I570" s="184" t="str">
        <f t="shared" si="36"/>
        <v/>
      </c>
      <c r="J570" s="159"/>
      <c r="K570" s="5"/>
      <c r="L570" s="159"/>
      <c r="M570" s="5" t="e">
        <f t="shared" si="34"/>
        <v>#N/A</v>
      </c>
      <c r="N570" s="3" t="str">
        <f t="shared" si="35"/>
        <v/>
      </c>
    </row>
    <row r="571" spans="1:14" x14ac:dyDescent="0.2">
      <c r="A571" s="158"/>
      <c r="B571" s="196" t="e">
        <f>VLOOKUP(A571,Adr!A:B,2,FALSE)</f>
        <v>#N/A</v>
      </c>
      <c r="C571" s="189"/>
      <c r="D571" s="183"/>
      <c r="E571" s="165"/>
      <c r="F571" s="174"/>
      <c r="G571" s="177"/>
      <c r="H571" s="177"/>
      <c r="I571" s="184" t="str">
        <f t="shared" si="36"/>
        <v/>
      </c>
      <c r="J571" s="159"/>
      <c r="K571" s="5"/>
      <c r="L571" s="159"/>
      <c r="M571" s="5" t="e">
        <f t="shared" si="34"/>
        <v>#N/A</v>
      </c>
      <c r="N571" s="3" t="str">
        <f t="shared" si="35"/>
        <v/>
      </c>
    </row>
    <row r="572" spans="1:14" x14ac:dyDescent="0.2">
      <c r="A572" s="158"/>
      <c r="B572" s="196" t="e">
        <f>VLOOKUP(A572,Adr!A:B,2,FALSE)</f>
        <v>#N/A</v>
      </c>
      <c r="C572" s="189"/>
      <c r="D572" s="183"/>
      <c r="E572" s="165"/>
      <c r="F572" s="174"/>
      <c r="G572" s="177"/>
      <c r="H572" s="177"/>
      <c r="I572" s="184" t="str">
        <f t="shared" si="36"/>
        <v/>
      </c>
      <c r="J572" s="159"/>
      <c r="K572" s="5"/>
      <c r="L572" s="159"/>
      <c r="M572" s="5" t="e">
        <f t="shared" si="34"/>
        <v>#N/A</v>
      </c>
      <c r="N572" s="3" t="str">
        <f t="shared" si="35"/>
        <v/>
      </c>
    </row>
    <row r="573" spans="1:14" x14ac:dyDescent="0.2">
      <c r="A573" s="158"/>
      <c r="B573" s="196" t="e">
        <f>VLOOKUP(A573,Adr!A:B,2,FALSE)</f>
        <v>#N/A</v>
      </c>
      <c r="C573" s="189"/>
      <c r="D573" s="183"/>
      <c r="E573" s="165"/>
      <c r="F573" s="174"/>
      <c r="G573" s="177"/>
      <c r="H573" s="177"/>
      <c r="I573" s="184" t="str">
        <f t="shared" si="36"/>
        <v/>
      </c>
      <c r="J573" s="159"/>
      <c r="K573" s="5"/>
      <c r="L573" s="159"/>
      <c r="M573" s="5" t="e">
        <f t="shared" si="34"/>
        <v>#N/A</v>
      </c>
      <c r="N573" s="3" t="str">
        <f t="shared" si="35"/>
        <v/>
      </c>
    </row>
    <row r="574" spans="1:14" x14ac:dyDescent="0.2">
      <c r="A574" s="158"/>
      <c r="B574" s="196" t="e">
        <f>VLOOKUP(A574,Adr!A:B,2,FALSE)</f>
        <v>#N/A</v>
      </c>
      <c r="C574" s="189"/>
      <c r="D574" s="183"/>
      <c r="E574" s="165"/>
      <c r="F574" s="174"/>
      <c r="G574" s="177"/>
      <c r="H574" s="177"/>
      <c r="I574" s="184" t="str">
        <f t="shared" si="36"/>
        <v/>
      </c>
      <c r="J574" s="159"/>
      <c r="K574" s="5"/>
      <c r="L574" s="159"/>
      <c r="M574" s="5" t="e">
        <f t="shared" si="34"/>
        <v>#N/A</v>
      </c>
      <c r="N574" s="3" t="str">
        <f t="shared" si="35"/>
        <v/>
      </c>
    </row>
    <row r="575" spans="1:14" x14ac:dyDescent="0.2">
      <c r="A575" s="158"/>
      <c r="B575" s="196" t="e">
        <f>VLOOKUP(A575,Adr!A:B,2,FALSE)</f>
        <v>#N/A</v>
      </c>
      <c r="C575" s="189"/>
      <c r="D575" s="183"/>
      <c r="E575" s="165"/>
      <c r="F575" s="174"/>
      <c r="G575" s="177"/>
      <c r="H575" s="177"/>
      <c r="I575" s="184" t="str">
        <f t="shared" si="36"/>
        <v/>
      </c>
      <c r="J575" s="159"/>
      <c r="K575" s="5"/>
      <c r="L575" s="159"/>
      <c r="M575" s="5" t="e">
        <f t="shared" si="34"/>
        <v>#N/A</v>
      </c>
      <c r="N575" s="3" t="str">
        <f t="shared" si="35"/>
        <v/>
      </c>
    </row>
    <row r="576" spans="1:14" x14ac:dyDescent="0.2">
      <c r="A576" s="174"/>
      <c r="B576" s="196" t="e">
        <f>VLOOKUP(A576,Adr!A:B,2,FALSE)</f>
        <v>#N/A</v>
      </c>
      <c r="C576" s="177"/>
      <c r="D576" s="179"/>
      <c r="E576" s="165"/>
      <c r="F576" s="174"/>
      <c r="G576" s="177"/>
      <c r="H576" s="177"/>
      <c r="I576" s="184" t="str">
        <f t="shared" si="36"/>
        <v/>
      </c>
      <c r="J576" s="159"/>
      <c r="K576" s="5"/>
      <c r="L576" s="159"/>
      <c r="M576" s="5" t="e">
        <f t="shared" si="34"/>
        <v>#N/A</v>
      </c>
      <c r="N576" s="3" t="str">
        <f t="shared" si="35"/>
        <v/>
      </c>
    </row>
    <row r="577" spans="1:14" x14ac:dyDescent="0.2">
      <c r="A577" s="158"/>
      <c r="B577" s="196" t="e">
        <f>VLOOKUP(A577,Adr!A:B,2,FALSE)</f>
        <v>#N/A</v>
      </c>
      <c r="C577" s="189"/>
      <c r="D577" s="183"/>
      <c r="E577" s="165"/>
      <c r="F577" s="174"/>
      <c r="G577" s="177"/>
      <c r="H577" s="177"/>
      <c r="I577" s="184" t="str">
        <f t="shared" si="36"/>
        <v/>
      </c>
      <c r="J577" s="159"/>
      <c r="K577" s="5"/>
      <c r="L577" s="159"/>
      <c r="M577" s="5" t="e">
        <f t="shared" si="34"/>
        <v>#N/A</v>
      </c>
      <c r="N577" s="3" t="str">
        <f t="shared" si="35"/>
        <v/>
      </c>
    </row>
    <row r="578" spans="1:14" x14ac:dyDescent="0.2">
      <c r="A578" s="174"/>
      <c r="B578" s="196" t="e">
        <f>VLOOKUP(A578,Adr!A:B,2,FALSE)</f>
        <v>#N/A</v>
      </c>
      <c r="C578" s="177"/>
      <c r="D578" s="179"/>
      <c r="E578" s="165"/>
      <c r="F578" s="174"/>
      <c r="G578" s="161"/>
      <c r="H578" s="177"/>
      <c r="I578" s="184" t="str">
        <f t="shared" si="36"/>
        <v/>
      </c>
      <c r="J578" s="159"/>
      <c r="K578" s="5"/>
      <c r="L578" s="159"/>
      <c r="M578" s="5" t="e">
        <f t="shared" ref="M578:M641" si="37">B578&amp;F578&amp;H578&amp;C578</f>
        <v>#N/A</v>
      </c>
      <c r="N578" s="3" t="str">
        <f t="shared" ref="N578:N641" si="38">+I578&amp;H578</f>
        <v/>
      </c>
    </row>
    <row r="579" spans="1:14" x14ac:dyDescent="0.2">
      <c r="A579" s="158"/>
      <c r="B579" s="196" t="e">
        <f>VLOOKUP(A579,Adr!A:B,2,FALSE)</f>
        <v>#N/A</v>
      </c>
      <c r="C579" s="188"/>
      <c r="D579" s="179"/>
      <c r="E579" s="165"/>
      <c r="F579" s="158"/>
      <c r="G579" s="161"/>
      <c r="H579" s="161"/>
      <c r="I579" s="184" t="str">
        <f t="shared" si="36"/>
        <v/>
      </c>
      <c r="J579" s="159"/>
      <c r="K579" s="5"/>
      <c r="L579" s="159"/>
      <c r="M579" s="5" t="e">
        <f t="shared" si="37"/>
        <v>#N/A</v>
      </c>
      <c r="N579" s="3" t="str">
        <f t="shared" si="38"/>
        <v/>
      </c>
    </row>
    <row r="580" spans="1:14" x14ac:dyDescent="0.2">
      <c r="A580" s="158"/>
      <c r="B580" s="196" t="e">
        <f>VLOOKUP(A580,Adr!A:B,2,FALSE)</f>
        <v>#N/A</v>
      </c>
      <c r="C580" s="182"/>
      <c r="D580" s="164"/>
      <c r="E580" s="165"/>
      <c r="F580" s="158"/>
      <c r="G580" s="161"/>
      <c r="H580" s="161"/>
      <c r="I580" s="184" t="str">
        <f t="shared" si="36"/>
        <v/>
      </c>
      <c r="J580" s="159"/>
      <c r="K580" s="5"/>
      <c r="L580" s="159"/>
      <c r="M580" s="5" t="e">
        <f t="shared" si="37"/>
        <v>#N/A</v>
      </c>
      <c r="N580" s="3" t="str">
        <f t="shared" si="38"/>
        <v/>
      </c>
    </row>
    <row r="581" spans="1:14" x14ac:dyDescent="0.2">
      <c r="A581" s="158"/>
      <c r="B581" s="196" t="e">
        <f>VLOOKUP(A581,Adr!A:B,2,FALSE)</f>
        <v>#N/A</v>
      </c>
      <c r="C581" s="182"/>
      <c r="D581" s="164"/>
      <c r="E581" s="165"/>
      <c r="F581" s="158"/>
      <c r="G581" s="161"/>
      <c r="H581" s="161"/>
      <c r="I581" s="184" t="str">
        <f t="shared" si="36"/>
        <v/>
      </c>
      <c r="J581" s="159"/>
      <c r="K581" s="5"/>
      <c r="L581" s="159"/>
      <c r="M581" s="5" t="e">
        <f t="shared" si="37"/>
        <v>#N/A</v>
      </c>
      <c r="N581" s="3" t="str">
        <f t="shared" si="38"/>
        <v/>
      </c>
    </row>
    <row r="582" spans="1:14" x14ac:dyDescent="0.2">
      <c r="A582" s="158"/>
      <c r="B582" s="196" t="e">
        <f>VLOOKUP(A582,Adr!A:B,2,FALSE)</f>
        <v>#N/A</v>
      </c>
      <c r="C582" s="182"/>
      <c r="D582" s="164"/>
      <c r="E582" s="165"/>
      <c r="F582" s="158"/>
      <c r="G582" s="161"/>
      <c r="H582" s="161"/>
      <c r="I582" s="184" t="str">
        <f t="shared" si="36"/>
        <v/>
      </c>
      <c r="J582" s="159"/>
      <c r="K582" s="5"/>
      <c r="L582" s="159"/>
      <c r="M582" s="5" t="e">
        <f t="shared" si="37"/>
        <v>#N/A</v>
      </c>
      <c r="N582" s="3" t="str">
        <f t="shared" si="38"/>
        <v/>
      </c>
    </row>
    <row r="583" spans="1:14" x14ac:dyDescent="0.2">
      <c r="A583" s="158"/>
      <c r="B583" s="196" t="e">
        <f>VLOOKUP(A583,Adr!A:B,2,FALSE)</f>
        <v>#N/A</v>
      </c>
      <c r="C583" s="182"/>
      <c r="D583" s="164"/>
      <c r="E583" s="165"/>
      <c r="F583" s="158"/>
      <c r="G583" s="161"/>
      <c r="H583" s="161"/>
      <c r="I583" s="184" t="str">
        <f t="shared" si="36"/>
        <v/>
      </c>
      <c r="J583" s="159"/>
      <c r="K583" s="5"/>
      <c r="L583" s="159"/>
      <c r="M583" s="5" t="e">
        <f t="shared" si="37"/>
        <v>#N/A</v>
      </c>
      <c r="N583" s="3" t="str">
        <f t="shared" si="38"/>
        <v/>
      </c>
    </row>
    <row r="584" spans="1:14" x14ac:dyDescent="0.2">
      <c r="A584" s="158"/>
      <c r="B584" s="196" t="e">
        <f>VLOOKUP(A584,Adr!A:B,2,FALSE)</f>
        <v>#N/A</v>
      </c>
      <c r="C584" s="182"/>
      <c r="D584" s="164"/>
      <c r="E584" s="165"/>
      <c r="F584" s="158"/>
      <c r="G584" s="161"/>
      <c r="H584" s="161"/>
      <c r="I584" s="184" t="str">
        <f t="shared" si="36"/>
        <v/>
      </c>
      <c r="J584" s="159"/>
      <c r="K584" s="5"/>
      <c r="L584" s="159"/>
      <c r="M584" s="5" t="e">
        <f t="shared" si="37"/>
        <v>#N/A</v>
      </c>
      <c r="N584" s="3" t="str">
        <f t="shared" si="38"/>
        <v/>
      </c>
    </row>
    <row r="585" spans="1:14" x14ac:dyDescent="0.2">
      <c r="A585" s="158"/>
      <c r="B585" s="196" t="e">
        <f>VLOOKUP(A585,Adr!A:B,2,FALSE)</f>
        <v>#N/A</v>
      </c>
      <c r="C585" s="177"/>
      <c r="D585" s="179"/>
      <c r="E585" s="165"/>
      <c r="F585" s="174"/>
      <c r="G585" s="177"/>
      <c r="H585" s="177"/>
      <c r="I585" s="184" t="str">
        <f t="shared" si="36"/>
        <v/>
      </c>
      <c r="J585" s="159"/>
      <c r="K585" s="5"/>
      <c r="L585" s="159"/>
      <c r="M585" s="5" t="e">
        <f t="shared" si="37"/>
        <v>#N/A</v>
      </c>
      <c r="N585" s="3" t="str">
        <f t="shared" si="38"/>
        <v/>
      </c>
    </row>
    <row r="586" spans="1:14" x14ac:dyDescent="0.2">
      <c r="A586" s="158"/>
      <c r="B586" s="196" t="e">
        <f>VLOOKUP(A586,Adr!A:B,2,FALSE)</f>
        <v>#N/A</v>
      </c>
      <c r="C586" s="177"/>
      <c r="D586" s="179"/>
      <c r="E586" s="165"/>
      <c r="F586" s="174"/>
      <c r="G586" s="177"/>
      <c r="H586" s="177"/>
      <c r="I586" s="184" t="str">
        <f t="shared" si="36"/>
        <v/>
      </c>
      <c r="J586" s="159"/>
      <c r="K586" s="5"/>
      <c r="L586" s="159"/>
      <c r="M586" s="5" t="e">
        <f t="shared" si="37"/>
        <v>#N/A</v>
      </c>
      <c r="N586" s="3" t="str">
        <f t="shared" si="38"/>
        <v/>
      </c>
    </row>
    <row r="587" spans="1:14" x14ac:dyDescent="0.2">
      <c r="A587" s="158"/>
      <c r="B587" s="196" t="e">
        <f>VLOOKUP(A587,Adr!A:B,2,FALSE)</f>
        <v>#N/A</v>
      </c>
      <c r="C587" s="177"/>
      <c r="D587" s="179"/>
      <c r="E587" s="165"/>
      <c r="F587" s="174"/>
      <c r="G587" s="177"/>
      <c r="H587" s="177"/>
      <c r="I587" s="184" t="str">
        <f t="shared" si="36"/>
        <v/>
      </c>
      <c r="J587" s="159"/>
      <c r="K587" s="5"/>
      <c r="L587" s="159"/>
      <c r="M587" s="5" t="e">
        <f t="shared" si="37"/>
        <v>#N/A</v>
      </c>
      <c r="N587" s="3" t="str">
        <f t="shared" si="38"/>
        <v/>
      </c>
    </row>
    <row r="588" spans="1:14" x14ac:dyDescent="0.2">
      <c r="A588" s="158"/>
      <c r="B588" s="196" t="e">
        <f>VLOOKUP(A588,Adr!A:B,2,FALSE)</f>
        <v>#N/A</v>
      </c>
      <c r="C588" s="177"/>
      <c r="D588" s="179"/>
      <c r="E588" s="165"/>
      <c r="F588" s="174"/>
      <c r="G588" s="177"/>
      <c r="H588" s="177"/>
      <c r="I588" s="184" t="str">
        <f t="shared" si="36"/>
        <v/>
      </c>
      <c r="J588" s="159"/>
      <c r="K588" s="5"/>
      <c r="L588" s="159"/>
      <c r="M588" s="5" t="e">
        <f t="shared" si="37"/>
        <v>#N/A</v>
      </c>
      <c r="N588" s="3" t="str">
        <f t="shared" si="38"/>
        <v/>
      </c>
    </row>
    <row r="589" spans="1:14" x14ac:dyDescent="0.2">
      <c r="A589" s="158"/>
      <c r="B589" s="196" t="e">
        <f>VLOOKUP(A589,Adr!A:B,2,FALSE)</f>
        <v>#N/A</v>
      </c>
      <c r="C589" s="161"/>
      <c r="D589" s="164"/>
      <c r="E589" s="165"/>
      <c r="F589" s="158"/>
      <c r="G589" s="161"/>
      <c r="H589" s="161"/>
      <c r="I589" s="184" t="str">
        <f t="shared" si="36"/>
        <v/>
      </c>
      <c r="J589" s="159"/>
      <c r="K589" s="5"/>
      <c r="L589" s="159"/>
      <c r="M589" s="5" t="e">
        <f t="shared" si="37"/>
        <v>#N/A</v>
      </c>
      <c r="N589" s="3" t="str">
        <f t="shared" si="38"/>
        <v/>
      </c>
    </row>
    <row r="590" spans="1:14" x14ac:dyDescent="0.2">
      <c r="A590" s="158"/>
      <c r="B590" s="196" t="e">
        <f>VLOOKUP(A590,Adr!A:B,2,FALSE)</f>
        <v>#N/A</v>
      </c>
      <c r="C590" s="189"/>
      <c r="D590" s="183"/>
      <c r="E590" s="165"/>
      <c r="F590" s="174"/>
      <c r="G590" s="177"/>
      <c r="H590" s="177"/>
      <c r="I590" s="184" t="str">
        <f t="shared" si="36"/>
        <v/>
      </c>
      <c r="J590" s="159"/>
      <c r="K590" s="5"/>
      <c r="L590" s="159"/>
      <c r="M590" s="5" t="e">
        <f t="shared" si="37"/>
        <v>#N/A</v>
      </c>
      <c r="N590" s="3" t="str">
        <f t="shared" si="38"/>
        <v/>
      </c>
    </row>
    <row r="591" spans="1:14" x14ac:dyDescent="0.2">
      <c r="A591" s="158"/>
      <c r="B591" s="196" t="e">
        <f>VLOOKUP(A591,Adr!A:B,2,FALSE)</f>
        <v>#N/A</v>
      </c>
      <c r="C591" s="189"/>
      <c r="D591" s="183"/>
      <c r="E591" s="165"/>
      <c r="F591" s="174"/>
      <c r="G591" s="177"/>
      <c r="H591" s="177"/>
      <c r="I591" s="159"/>
      <c r="J591" s="159"/>
      <c r="K591" s="5"/>
      <c r="L591" s="159"/>
      <c r="M591" s="5" t="e">
        <f t="shared" si="37"/>
        <v>#N/A</v>
      </c>
      <c r="N591" s="3" t="str">
        <f t="shared" si="38"/>
        <v/>
      </c>
    </row>
    <row r="592" spans="1:14" x14ac:dyDescent="0.2">
      <c r="A592" s="158"/>
      <c r="B592" s="196" t="e">
        <f>VLOOKUP(A592,Adr!A:B,2,FALSE)</f>
        <v>#N/A</v>
      </c>
      <c r="C592" s="177"/>
      <c r="D592" s="179"/>
      <c r="E592" s="165"/>
      <c r="F592" s="174"/>
      <c r="G592" s="177"/>
      <c r="H592" s="177"/>
      <c r="I592" s="184"/>
      <c r="J592" s="159"/>
      <c r="K592" s="5"/>
      <c r="L592" s="159"/>
      <c r="M592" s="5" t="e">
        <f t="shared" si="37"/>
        <v>#N/A</v>
      </c>
      <c r="N592" s="3" t="str">
        <f t="shared" si="38"/>
        <v/>
      </c>
    </row>
    <row r="593" spans="1:14" x14ac:dyDescent="0.2">
      <c r="A593" s="174"/>
      <c r="B593" s="196" t="e">
        <f>VLOOKUP(A593,Adr!A:B,2,FALSE)</f>
        <v>#N/A</v>
      </c>
      <c r="C593" s="177"/>
      <c r="D593" s="179"/>
      <c r="E593" s="222"/>
      <c r="F593" s="174"/>
      <c r="G593" s="177"/>
      <c r="H593" s="177"/>
      <c r="I593" s="184"/>
      <c r="J593" s="159"/>
      <c r="K593" s="5"/>
      <c r="L593" s="159"/>
      <c r="M593" s="5" t="e">
        <f t="shared" si="37"/>
        <v>#N/A</v>
      </c>
      <c r="N593" s="3" t="str">
        <f t="shared" si="38"/>
        <v/>
      </c>
    </row>
    <row r="594" spans="1:14" x14ac:dyDescent="0.2">
      <c r="A594" s="158"/>
      <c r="B594" s="196" t="e">
        <f>VLOOKUP(A594,Adr!A:B,2,FALSE)</f>
        <v>#N/A</v>
      </c>
      <c r="C594" s="188"/>
      <c r="D594" s="179"/>
      <c r="E594" s="165"/>
      <c r="F594" s="158"/>
      <c r="G594" s="161"/>
      <c r="H594" s="161"/>
      <c r="I594" s="159"/>
      <c r="J594" s="159"/>
      <c r="K594" s="5"/>
      <c r="L594" s="159"/>
      <c r="M594" s="5" t="e">
        <f t="shared" si="37"/>
        <v>#N/A</v>
      </c>
      <c r="N594" s="3" t="str">
        <f t="shared" si="38"/>
        <v/>
      </c>
    </row>
    <row r="595" spans="1:14" x14ac:dyDescent="0.2">
      <c r="A595" s="158"/>
      <c r="B595" s="196" t="e">
        <f>VLOOKUP(A595,Adr!A:B,2,FALSE)</f>
        <v>#N/A</v>
      </c>
      <c r="C595" s="188"/>
      <c r="D595" s="179"/>
      <c r="E595" s="165"/>
      <c r="F595" s="158"/>
      <c r="G595" s="161"/>
      <c r="H595" s="161"/>
      <c r="I595" s="159"/>
      <c r="J595" s="159"/>
      <c r="K595" s="5"/>
      <c r="L595" s="159"/>
      <c r="M595" s="5" t="e">
        <f t="shared" si="37"/>
        <v>#N/A</v>
      </c>
      <c r="N595" s="3" t="str">
        <f t="shared" si="38"/>
        <v/>
      </c>
    </row>
    <row r="596" spans="1:14" x14ac:dyDescent="0.2">
      <c r="A596" s="158"/>
      <c r="B596" s="196" t="e">
        <f>VLOOKUP(A596,Adr!A:B,2,FALSE)</f>
        <v>#N/A</v>
      </c>
      <c r="C596" s="188"/>
      <c r="D596" s="179"/>
      <c r="E596" s="165"/>
      <c r="F596" s="174"/>
      <c r="G596" s="177"/>
      <c r="H596" s="177"/>
      <c r="I596" s="159"/>
      <c r="J596" s="159"/>
      <c r="K596" s="5"/>
      <c r="L596" s="159"/>
      <c r="M596" s="5" t="e">
        <f t="shared" si="37"/>
        <v>#N/A</v>
      </c>
      <c r="N596" s="3" t="str">
        <f t="shared" si="38"/>
        <v/>
      </c>
    </row>
    <row r="597" spans="1:14" x14ac:dyDescent="0.2">
      <c r="A597" s="158"/>
      <c r="B597" s="196" t="e">
        <f>VLOOKUP(A597,Adr!A:B,2,FALSE)</f>
        <v>#N/A</v>
      </c>
      <c r="C597" s="188"/>
      <c r="D597" s="179"/>
      <c r="E597" s="165"/>
      <c r="F597" s="174"/>
      <c r="G597" s="177"/>
      <c r="H597" s="177"/>
      <c r="I597" s="159"/>
      <c r="J597" s="159"/>
      <c r="K597" s="5"/>
      <c r="L597" s="159"/>
      <c r="M597" s="5" t="e">
        <f t="shared" si="37"/>
        <v>#N/A</v>
      </c>
      <c r="N597" s="3" t="str">
        <f t="shared" si="38"/>
        <v/>
      </c>
    </row>
    <row r="598" spans="1:14" x14ac:dyDescent="0.2">
      <c r="A598" s="174"/>
      <c r="B598" s="196" t="e">
        <f>VLOOKUP(A598,Adr!A:B,2,FALSE)</f>
        <v>#N/A</v>
      </c>
      <c r="C598" s="177"/>
      <c r="D598" s="179"/>
      <c r="E598" s="222"/>
      <c r="F598" s="174"/>
      <c r="G598" s="177"/>
      <c r="H598" s="177"/>
      <c r="I598" s="184"/>
      <c r="J598" s="159"/>
      <c r="K598" s="5"/>
      <c r="L598" s="159"/>
      <c r="M598" s="5" t="e">
        <f t="shared" si="37"/>
        <v>#N/A</v>
      </c>
      <c r="N598" s="3" t="str">
        <f t="shared" si="38"/>
        <v/>
      </c>
    </row>
    <row r="599" spans="1:14" x14ac:dyDescent="0.2">
      <c r="A599" s="158"/>
      <c r="B599" s="196" t="e">
        <f>VLOOKUP(A599,Adr!A:B,2,FALSE)</f>
        <v>#N/A</v>
      </c>
      <c r="C599" s="188"/>
      <c r="D599" s="179"/>
      <c r="E599" s="165"/>
      <c r="F599" s="174"/>
      <c r="G599" s="177"/>
      <c r="H599" s="177"/>
      <c r="I599" s="159"/>
      <c r="J599" s="159"/>
      <c r="K599" s="5"/>
      <c r="L599" s="159"/>
      <c r="M599" s="5" t="e">
        <f t="shared" si="37"/>
        <v>#N/A</v>
      </c>
      <c r="N599" s="3" t="str">
        <f t="shared" si="38"/>
        <v/>
      </c>
    </row>
    <row r="600" spans="1:14" x14ac:dyDescent="0.2">
      <c r="A600" s="174"/>
      <c r="B600" s="196" t="e">
        <f>VLOOKUP(A600,Adr!A:B,2,FALSE)</f>
        <v>#N/A</v>
      </c>
      <c r="C600" s="177"/>
      <c r="D600" s="179"/>
      <c r="E600" s="222"/>
      <c r="F600" s="174"/>
      <c r="G600" s="177"/>
      <c r="H600" s="177"/>
      <c r="I600" s="184"/>
      <c r="J600" s="159"/>
      <c r="K600" s="5"/>
      <c r="L600" s="159"/>
      <c r="M600" s="5" t="e">
        <f t="shared" si="37"/>
        <v>#N/A</v>
      </c>
      <c r="N600" s="3" t="str">
        <f t="shared" si="38"/>
        <v/>
      </c>
    </row>
    <row r="601" spans="1:14" x14ac:dyDescent="0.2">
      <c r="A601" s="158"/>
      <c r="B601" s="196" t="e">
        <f>VLOOKUP(A601,Adr!A:B,2,FALSE)</f>
        <v>#N/A</v>
      </c>
      <c r="C601" s="188"/>
      <c r="D601" s="179"/>
      <c r="E601" s="165"/>
      <c r="F601" s="158"/>
      <c r="G601" s="161"/>
      <c r="H601" s="161"/>
      <c r="I601" s="159"/>
      <c r="J601" s="159"/>
      <c r="K601" s="5"/>
      <c r="L601" s="159"/>
      <c r="M601" s="5" t="e">
        <f t="shared" si="37"/>
        <v>#N/A</v>
      </c>
      <c r="N601" s="3" t="str">
        <f t="shared" si="38"/>
        <v/>
      </c>
    </row>
    <row r="602" spans="1:14" x14ac:dyDescent="0.2">
      <c r="A602" s="158"/>
      <c r="B602" s="196" t="e">
        <f>VLOOKUP(A602,Adr!A:B,2,FALSE)</f>
        <v>#N/A</v>
      </c>
      <c r="C602" s="188"/>
      <c r="D602" s="179"/>
      <c r="E602" s="165"/>
      <c r="F602" s="158"/>
      <c r="G602" s="161"/>
      <c r="H602" s="161"/>
      <c r="I602" s="159"/>
      <c r="J602" s="159"/>
      <c r="K602" s="5"/>
      <c r="L602" s="159"/>
      <c r="M602" s="5" t="e">
        <f t="shared" si="37"/>
        <v>#N/A</v>
      </c>
      <c r="N602" s="3" t="str">
        <f t="shared" si="38"/>
        <v/>
      </c>
    </row>
    <row r="603" spans="1:14" x14ac:dyDescent="0.2">
      <c r="A603" s="158"/>
      <c r="B603" s="196" t="e">
        <f>VLOOKUP(A603,Adr!A:B,2,FALSE)</f>
        <v>#N/A</v>
      </c>
      <c r="C603" s="182"/>
      <c r="D603" s="164"/>
      <c r="E603" s="165"/>
      <c r="F603" s="158"/>
      <c r="G603" s="161"/>
      <c r="H603" s="161"/>
      <c r="I603" s="159"/>
      <c r="J603" s="159"/>
      <c r="K603" s="5"/>
      <c r="L603" s="159"/>
      <c r="M603" s="5" t="e">
        <f t="shared" si="37"/>
        <v>#N/A</v>
      </c>
      <c r="N603" s="3" t="str">
        <f t="shared" si="38"/>
        <v/>
      </c>
    </row>
    <row r="604" spans="1:14" x14ac:dyDescent="0.2">
      <c r="A604" s="158"/>
      <c r="B604" s="196" t="e">
        <f>VLOOKUP(A604,Adr!A:B,2,FALSE)</f>
        <v>#N/A</v>
      </c>
      <c r="C604" s="188"/>
      <c r="D604" s="179"/>
      <c r="E604" s="165"/>
      <c r="F604" s="174"/>
      <c r="G604" s="177"/>
      <c r="H604" s="177"/>
      <c r="I604" s="159"/>
      <c r="J604" s="159"/>
      <c r="K604" s="5"/>
      <c r="L604" s="159"/>
      <c r="M604" s="5" t="e">
        <f t="shared" si="37"/>
        <v>#N/A</v>
      </c>
      <c r="N604" s="3" t="str">
        <f t="shared" si="38"/>
        <v/>
      </c>
    </row>
    <row r="605" spans="1:14" x14ac:dyDescent="0.2">
      <c r="A605" s="158"/>
      <c r="B605" s="196" t="e">
        <f>VLOOKUP(A605,Adr!A:B,2,FALSE)</f>
        <v>#N/A</v>
      </c>
      <c r="C605" s="188"/>
      <c r="D605" s="178"/>
      <c r="E605" s="165"/>
      <c r="F605" s="158"/>
      <c r="G605" s="161"/>
      <c r="H605" s="161"/>
      <c r="I605" s="159"/>
      <c r="J605" s="159"/>
      <c r="K605" s="5"/>
      <c r="L605" s="159"/>
      <c r="M605" s="5" t="e">
        <f t="shared" si="37"/>
        <v>#N/A</v>
      </c>
      <c r="N605" s="3" t="str">
        <f t="shared" si="38"/>
        <v/>
      </c>
    </row>
    <row r="606" spans="1:14" x14ac:dyDescent="0.2">
      <c r="A606" s="158"/>
      <c r="B606" s="196" t="e">
        <f>VLOOKUP(A606,Adr!A:B,2,FALSE)</f>
        <v>#N/A</v>
      </c>
      <c r="C606" s="188"/>
      <c r="D606" s="179"/>
      <c r="E606" s="165"/>
      <c r="F606" s="158"/>
      <c r="G606" s="161"/>
      <c r="H606" s="161"/>
      <c r="I606" s="159"/>
      <c r="J606" s="159"/>
      <c r="K606" s="5"/>
      <c r="L606" s="159"/>
      <c r="M606" s="5" t="e">
        <f t="shared" si="37"/>
        <v>#N/A</v>
      </c>
      <c r="N606" s="3" t="str">
        <f t="shared" si="38"/>
        <v/>
      </c>
    </row>
    <row r="607" spans="1:14" x14ac:dyDescent="0.2">
      <c r="A607" s="194"/>
      <c r="B607" s="196" t="e">
        <f>VLOOKUP(A607,Adr!A:B,2,FALSE)</f>
        <v>#N/A</v>
      </c>
      <c r="C607" s="161"/>
      <c r="D607" s="164"/>
      <c r="E607" s="165"/>
      <c r="F607" s="158"/>
      <c r="G607" s="161"/>
      <c r="H607" s="161"/>
      <c r="I607" s="184"/>
      <c r="J607" s="159"/>
      <c r="K607" s="5"/>
      <c r="L607" s="159"/>
      <c r="M607" s="5" t="e">
        <f t="shared" si="37"/>
        <v>#N/A</v>
      </c>
      <c r="N607" s="3" t="str">
        <f t="shared" si="38"/>
        <v/>
      </c>
    </row>
    <row r="608" spans="1:14" x14ac:dyDescent="0.2">
      <c r="A608" s="158"/>
      <c r="B608" s="196" t="e">
        <f>VLOOKUP(A608,Adr!A:B,2,FALSE)</f>
        <v>#N/A</v>
      </c>
      <c r="C608" s="182"/>
      <c r="D608" s="164"/>
      <c r="E608" s="165"/>
      <c r="F608" s="158"/>
      <c r="G608" s="161"/>
      <c r="H608" s="161"/>
      <c r="I608" s="159"/>
      <c r="J608" s="159"/>
      <c r="K608" s="5"/>
      <c r="L608" s="159"/>
      <c r="M608" s="5" t="e">
        <f t="shared" si="37"/>
        <v>#N/A</v>
      </c>
      <c r="N608" s="3" t="str">
        <f t="shared" si="38"/>
        <v/>
      </c>
    </row>
    <row r="609" spans="1:14" x14ac:dyDescent="0.2">
      <c r="A609" s="194"/>
      <c r="B609" s="196" t="e">
        <f>VLOOKUP(A609,Adr!A:B,2,FALSE)</f>
        <v>#N/A</v>
      </c>
      <c r="C609" s="161"/>
      <c r="D609" s="164"/>
      <c r="E609" s="165"/>
      <c r="F609" s="158"/>
      <c r="G609" s="161"/>
      <c r="H609" s="161"/>
      <c r="I609" s="184"/>
      <c r="J609" s="159"/>
      <c r="K609" s="5"/>
      <c r="L609" s="159"/>
      <c r="M609" s="5" t="e">
        <f t="shared" si="37"/>
        <v>#N/A</v>
      </c>
      <c r="N609" s="3" t="str">
        <f t="shared" si="38"/>
        <v/>
      </c>
    </row>
    <row r="610" spans="1:14" x14ac:dyDescent="0.2">
      <c r="A610" s="158"/>
      <c r="B610" s="196" t="e">
        <f>VLOOKUP(A610,Adr!A:B,2,FALSE)</f>
        <v>#N/A</v>
      </c>
      <c r="C610" s="161"/>
      <c r="D610" s="179"/>
      <c r="E610" s="165"/>
      <c r="F610" s="158"/>
      <c r="G610" s="161"/>
      <c r="H610" s="161"/>
      <c r="I610" s="184"/>
      <c r="J610" s="159"/>
      <c r="K610" s="5"/>
      <c r="L610" s="159"/>
      <c r="M610" s="5" t="e">
        <f t="shared" si="37"/>
        <v>#N/A</v>
      </c>
      <c r="N610" s="3" t="str">
        <f t="shared" si="38"/>
        <v/>
      </c>
    </row>
    <row r="611" spans="1:14" x14ac:dyDescent="0.2">
      <c r="A611" s="158"/>
      <c r="B611" s="196" t="e">
        <f>VLOOKUP(A611,Adr!A:B,2,FALSE)</f>
        <v>#N/A</v>
      </c>
      <c r="C611" s="161"/>
      <c r="D611" s="164"/>
      <c r="E611" s="165"/>
      <c r="F611" s="158"/>
      <c r="G611" s="161"/>
      <c r="H611" s="161"/>
      <c r="I611" s="184"/>
      <c r="J611" s="159"/>
      <c r="K611" s="5"/>
      <c r="L611" s="159"/>
      <c r="M611" s="5" t="e">
        <f t="shared" si="37"/>
        <v>#N/A</v>
      </c>
      <c r="N611" s="3" t="str">
        <f t="shared" si="38"/>
        <v/>
      </c>
    </row>
    <row r="612" spans="1:14" x14ac:dyDescent="0.2">
      <c r="A612" s="158"/>
      <c r="B612" s="196" t="e">
        <f>VLOOKUP(A612,Adr!A:B,2,FALSE)</f>
        <v>#N/A</v>
      </c>
      <c r="C612" s="161"/>
      <c r="D612" s="164"/>
      <c r="E612" s="165"/>
      <c r="F612" s="158"/>
      <c r="G612" s="161"/>
      <c r="H612" s="161"/>
      <c r="I612" s="184"/>
      <c r="J612" s="159"/>
      <c r="K612" s="5"/>
      <c r="L612" s="159"/>
      <c r="M612" s="5" t="e">
        <f t="shared" si="37"/>
        <v>#N/A</v>
      </c>
      <c r="N612" s="3" t="str">
        <f t="shared" si="38"/>
        <v/>
      </c>
    </row>
    <row r="613" spans="1:14" x14ac:dyDescent="0.2">
      <c r="A613" s="158"/>
      <c r="B613" s="196" t="e">
        <f>VLOOKUP(A613,Adr!A:B,2,FALSE)</f>
        <v>#N/A</v>
      </c>
      <c r="C613" s="182"/>
      <c r="D613" s="164"/>
      <c r="E613" s="165"/>
      <c r="F613" s="174"/>
      <c r="G613" s="177"/>
      <c r="H613" s="177"/>
      <c r="I613" s="159"/>
      <c r="J613" s="159"/>
      <c r="K613" s="5"/>
      <c r="L613" s="159"/>
      <c r="M613" s="5" t="e">
        <f t="shared" si="37"/>
        <v>#N/A</v>
      </c>
      <c r="N613" s="3" t="str">
        <f t="shared" si="38"/>
        <v/>
      </c>
    </row>
    <row r="614" spans="1:14" x14ac:dyDescent="0.2">
      <c r="A614" s="158"/>
      <c r="B614" s="196" t="e">
        <f>VLOOKUP(A614,Adr!A:B,2,FALSE)</f>
        <v>#N/A</v>
      </c>
      <c r="C614" s="182"/>
      <c r="D614" s="164"/>
      <c r="E614" s="165"/>
      <c r="F614" s="174"/>
      <c r="G614" s="177"/>
      <c r="H614" s="177"/>
      <c r="I614" s="159"/>
      <c r="J614" s="159"/>
      <c r="K614" s="5"/>
      <c r="L614" s="159"/>
      <c r="M614" s="5" t="e">
        <f t="shared" si="37"/>
        <v>#N/A</v>
      </c>
      <c r="N614" s="3" t="str">
        <f t="shared" si="38"/>
        <v/>
      </c>
    </row>
    <row r="615" spans="1:14" x14ac:dyDescent="0.2">
      <c r="A615" s="158"/>
      <c r="B615" s="196" t="e">
        <f>VLOOKUP(A615,Adr!A:B,2,FALSE)</f>
        <v>#N/A</v>
      </c>
      <c r="C615" s="161"/>
      <c r="D615" s="164"/>
      <c r="E615" s="165"/>
      <c r="F615" s="158"/>
      <c r="G615" s="161"/>
      <c r="H615" s="161"/>
      <c r="I615" s="184"/>
      <c r="J615" s="159"/>
      <c r="K615" s="5"/>
      <c r="L615" s="159"/>
      <c r="M615" s="5" t="e">
        <f t="shared" si="37"/>
        <v>#N/A</v>
      </c>
      <c r="N615" s="3" t="str">
        <f t="shared" si="38"/>
        <v/>
      </c>
    </row>
    <row r="616" spans="1:14" x14ac:dyDescent="0.2">
      <c r="A616" s="158"/>
      <c r="B616" s="196" t="e">
        <f>VLOOKUP(A616,Adr!A:B,2,FALSE)</f>
        <v>#N/A</v>
      </c>
      <c r="C616" s="177"/>
      <c r="D616" s="179"/>
      <c r="E616" s="165"/>
      <c r="F616" s="174"/>
      <c r="G616" s="177"/>
      <c r="H616" s="177"/>
      <c r="I616" s="184"/>
      <c r="J616" s="159"/>
      <c r="K616" s="5"/>
      <c r="L616" s="159"/>
      <c r="M616" s="5" t="e">
        <f t="shared" si="37"/>
        <v>#N/A</v>
      </c>
      <c r="N616" s="3" t="str">
        <f t="shared" si="38"/>
        <v/>
      </c>
    </row>
    <row r="617" spans="1:14" x14ac:dyDescent="0.2">
      <c r="A617" s="158"/>
      <c r="B617" s="196" t="e">
        <f>VLOOKUP(A617,Adr!A:B,2,FALSE)</f>
        <v>#N/A</v>
      </c>
      <c r="C617" s="182"/>
      <c r="D617" s="164"/>
      <c r="E617" s="165"/>
      <c r="F617" s="174"/>
      <c r="G617" s="177"/>
      <c r="H617" s="177"/>
      <c r="I617" s="159"/>
      <c r="J617" s="159"/>
      <c r="K617" s="5"/>
      <c r="L617" s="159"/>
      <c r="M617" s="5" t="e">
        <f t="shared" si="37"/>
        <v>#N/A</v>
      </c>
      <c r="N617" s="3" t="str">
        <f t="shared" si="38"/>
        <v/>
      </c>
    </row>
    <row r="618" spans="1:14" x14ac:dyDescent="0.2">
      <c r="A618" s="158"/>
      <c r="B618" s="196" t="e">
        <f>VLOOKUP(A618,Adr!A:B,2,FALSE)</f>
        <v>#N/A</v>
      </c>
      <c r="C618" s="177"/>
      <c r="D618" s="179"/>
      <c r="E618" s="165"/>
      <c r="F618" s="174"/>
      <c r="G618" s="177"/>
      <c r="H618" s="177"/>
      <c r="I618" s="184"/>
      <c r="J618" s="159"/>
      <c r="K618" s="5"/>
      <c r="L618" s="159"/>
      <c r="M618" s="5" t="e">
        <f t="shared" si="37"/>
        <v>#N/A</v>
      </c>
      <c r="N618" s="3" t="str">
        <f t="shared" si="38"/>
        <v/>
      </c>
    </row>
    <row r="619" spans="1:14" x14ac:dyDescent="0.2">
      <c r="A619" s="158"/>
      <c r="B619" s="196" t="e">
        <f>VLOOKUP(A619,Adr!A:B,2,FALSE)</f>
        <v>#N/A</v>
      </c>
      <c r="C619" s="177"/>
      <c r="D619" s="179"/>
      <c r="E619" s="165"/>
      <c r="F619" s="174"/>
      <c r="G619" s="177"/>
      <c r="H619" s="177"/>
      <c r="I619" s="184"/>
      <c r="J619" s="159"/>
      <c r="K619" s="5"/>
      <c r="L619" s="159"/>
      <c r="M619" s="5" t="e">
        <f t="shared" si="37"/>
        <v>#N/A</v>
      </c>
      <c r="N619" s="3" t="str">
        <f t="shared" si="38"/>
        <v/>
      </c>
    </row>
    <row r="620" spans="1:14" x14ac:dyDescent="0.2">
      <c r="A620" s="158"/>
      <c r="B620" s="196" t="e">
        <f>VLOOKUP(A620,Adr!A:B,2,FALSE)</f>
        <v>#N/A</v>
      </c>
      <c r="C620" s="182"/>
      <c r="D620" s="164"/>
      <c r="E620" s="165"/>
      <c r="F620" s="174"/>
      <c r="G620" s="177"/>
      <c r="H620" s="177"/>
      <c r="I620" s="159"/>
      <c r="J620" s="159"/>
      <c r="K620" s="5"/>
      <c r="L620" s="159"/>
      <c r="M620" s="5" t="e">
        <f t="shared" si="37"/>
        <v>#N/A</v>
      </c>
      <c r="N620" s="3" t="str">
        <f t="shared" si="38"/>
        <v/>
      </c>
    </row>
    <row r="621" spans="1:14" x14ac:dyDescent="0.2">
      <c r="A621" s="158"/>
      <c r="B621" s="196" t="e">
        <f>VLOOKUP(A621,Adr!A:B,2,FALSE)</f>
        <v>#N/A</v>
      </c>
      <c r="C621" s="161"/>
      <c r="D621" s="164"/>
      <c r="E621" s="165"/>
      <c r="F621" s="158"/>
      <c r="G621" s="161"/>
      <c r="H621" s="161"/>
      <c r="I621" s="184"/>
      <c r="J621" s="159"/>
      <c r="K621" s="5"/>
      <c r="L621" s="159"/>
      <c r="M621" s="5" t="e">
        <f t="shared" si="37"/>
        <v>#N/A</v>
      </c>
      <c r="N621" s="3" t="str">
        <f t="shared" si="38"/>
        <v/>
      </c>
    </row>
    <row r="622" spans="1:14" x14ac:dyDescent="0.2">
      <c r="A622" s="158"/>
      <c r="B622" s="196" t="e">
        <f>VLOOKUP(A622,Adr!A:B,2,FALSE)</f>
        <v>#N/A</v>
      </c>
      <c r="C622" s="182"/>
      <c r="D622" s="164"/>
      <c r="E622" s="165"/>
      <c r="F622" s="174"/>
      <c r="G622" s="177"/>
      <c r="H622" s="177"/>
      <c r="I622" s="159"/>
      <c r="J622" s="159"/>
      <c r="K622" s="5"/>
      <c r="L622" s="159"/>
      <c r="M622" s="5" t="e">
        <f t="shared" si="37"/>
        <v>#N/A</v>
      </c>
      <c r="N622" s="3" t="str">
        <f t="shared" si="38"/>
        <v/>
      </c>
    </row>
    <row r="623" spans="1:14" x14ac:dyDescent="0.2">
      <c r="A623" s="158"/>
      <c r="B623" s="196" t="e">
        <f>VLOOKUP(A623,Adr!A:B,2,FALSE)</f>
        <v>#N/A</v>
      </c>
      <c r="C623" s="161"/>
      <c r="D623" s="164"/>
      <c r="E623" s="165"/>
      <c r="F623" s="158"/>
      <c r="G623" s="161"/>
      <c r="H623" s="161"/>
      <c r="I623" s="184"/>
      <c r="J623" s="159"/>
      <c r="K623" s="5"/>
      <c r="L623" s="159"/>
      <c r="M623" s="5" t="e">
        <f t="shared" si="37"/>
        <v>#N/A</v>
      </c>
      <c r="N623" s="3" t="str">
        <f t="shared" si="38"/>
        <v/>
      </c>
    </row>
    <row r="624" spans="1:14" x14ac:dyDescent="0.2">
      <c r="A624" s="158"/>
      <c r="B624" s="196" t="e">
        <f>VLOOKUP(A624,Adr!A:B,2,FALSE)</f>
        <v>#N/A</v>
      </c>
      <c r="C624" s="177"/>
      <c r="D624" s="179"/>
      <c r="E624" s="165"/>
      <c r="F624" s="174"/>
      <c r="G624" s="177"/>
      <c r="H624" s="177"/>
      <c r="I624" s="184"/>
      <c r="J624" s="159"/>
      <c r="K624" s="5"/>
      <c r="L624" s="159" t="str">
        <f t="shared" ref="L624:L655" si="39">A624&amp;G624&amp;H624</f>
        <v/>
      </c>
      <c r="M624" s="5" t="e">
        <f t="shared" si="37"/>
        <v>#N/A</v>
      </c>
      <c r="N624" s="3" t="str">
        <f t="shared" si="38"/>
        <v/>
      </c>
    </row>
    <row r="625" spans="1:14" x14ac:dyDescent="0.2">
      <c r="A625" s="158"/>
      <c r="B625" s="196" t="e">
        <f>VLOOKUP(A625,Adr!A:B,2,FALSE)</f>
        <v>#N/A</v>
      </c>
      <c r="C625" s="177"/>
      <c r="D625" s="179"/>
      <c r="E625" s="165"/>
      <c r="F625" s="174"/>
      <c r="G625" s="177"/>
      <c r="H625" s="177"/>
      <c r="I625" s="184"/>
      <c r="J625" s="159"/>
      <c r="K625" s="5"/>
      <c r="L625" s="159" t="str">
        <f t="shared" si="39"/>
        <v/>
      </c>
      <c r="M625" s="5" t="e">
        <f t="shared" si="37"/>
        <v>#N/A</v>
      </c>
      <c r="N625" s="3" t="str">
        <f t="shared" si="38"/>
        <v/>
      </c>
    </row>
    <row r="626" spans="1:14" x14ac:dyDescent="0.2">
      <c r="A626" s="158"/>
      <c r="B626" s="196" t="e">
        <f>VLOOKUP(A626,Adr!A:B,2,FALSE)</f>
        <v>#N/A</v>
      </c>
      <c r="C626" s="177"/>
      <c r="D626" s="178"/>
      <c r="E626" s="165"/>
      <c r="F626" s="174"/>
      <c r="G626" s="177"/>
      <c r="H626" s="177"/>
      <c r="I626" s="184"/>
      <c r="J626" s="159"/>
      <c r="K626" s="5"/>
      <c r="L626" s="159" t="str">
        <f t="shared" si="39"/>
        <v/>
      </c>
      <c r="M626" s="5" t="e">
        <f t="shared" si="37"/>
        <v>#N/A</v>
      </c>
      <c r="N626" s="3" t="str">
        <f t="shared" si="38"/>
        <v/>
      </c>
    </row>
    <row r="627" spans="1:14" x14ac:dyDescent="0.2">
      <c r="A627" s="158"/>
      <c r="B627" s="196" t="e">
        <f>VLOOKUP(A627,Adr!A:B,2,FALSE)</f>
        <v>#N/A</v>
      </c>
      <c r="C627" s="182"/>
      <c r="D627" s="164"/>
      <c r="E627" s="165"/>
      <c r="F627" s="174"/>
      <c r="G627" s="177"/>
      <c r="H627" s="177"/>
      <c r="I627" s="159"/>
      <c r="J627" s="159"/>
      <c r="K627" s="5"/>
      <c r="L627" s="159" t="str">
        <f t="shared" si="39"/>
        <v/>
      </c>
      <c r="M627" s="5" t="e">
        <f t="shared" si="37"/>
        <v>#N/A</v>
      </c>
      <c r="N627" s="3" t="str">
        <f t="shared" si="38"/>
        <v/>
      </c>
    </row>
    <row r="628" spans="1:14" x14ac:dyDescent="0.2">
      <c r="A628" s="158"/>
      <c r="B628" s="196" t="e">
        <f>VLOOKUP(A628,Adr!A:B,2,FALSE)</f>
        <v>#N/A</v>
      </c>
      <c r="C628" s="188"/>
      <c r="D628" s="179"/>
      <c r="E628" s="165"/>
      <c r="F628" s="174"/>
      <c r="G628" s="177"/>
      <c r="H628" s="177"/>
      <c r="I628" s="159"/>
      <c r="J628" s="159"/>
      <c r="K628" s="5"/>
      <c r="L628" s="159" t="str">
        <f t="shared" si="39"/>
        <v/>
      </c>
      <c r="M628" s="5" t="e">
        <f t="shared" si="37"/>
        <v>#N/A</v>
      </c>
      <c r="N628" s="3" t="str">
        <f t="shared" si="38"/>
        <v/>
      </c>
    </row>
    <row r="629" spans="1:14" x14ac:dyDescent="0.2">
      <c r="A629" s="174"/>
      <c r="B629" s="196" t="e">
        <f>VLOOKUP(A629,Adr!A:B,2,FALSE)</f>
        <v>#N/A</v>
      </c>
      <c r="C629" s="177"/>
      <c r="D629" s="179"/>
      <c r="E629" s="165"/>
      <c r="F629" s="174"/>
      <c r="G629" s="177"/>
      <c r="H629" s="177"/>
      <c r="I629" s="184"/>
      <c r="J629" s="159"/>
      <c r="K629" s="5"/>
      <c r="L629" s="159" t="str">
        <f t="shared" si="39"/>
        <v/>
      </c>
      <c r="M629" s="5" t="e">
        <f t="shared" si="37"/>
        <v>#N/A</v>
      </c>
      <c r="N629" s="3" t="str">
        <f t="shared" si="38"/>
        <v/>
      </c>
    </row>
    <row r="630" spans="1:14" x14ac:dyDescent="0.2">
      <c r="A630" s="158"/>
      <c r="B630" s="196" t="e">
        <f>VLOOKUP(A630,Adr!A:B,2,FALSE)</f>
        <v>#N/A</v>
      </c>
      <c r="C630" s="177"/>
      <c r="D630" s="179"/>
      <c r="E630" s="165"/>
      <c r="F630" s="174"/>
      <c r="G630" s="177"/>
      <c r="H630" s="177"/>
      <c r="I630" s="184"/>
      <c r="J630" s="159"/>
      <c r="K630" s="5"/>
      <c r="L630" s="159" t="str">
        <f t="shared" si="39"/>
        <v/>
      </c>
      <c r="M630" s="5" t="e">
        <f t="shared" si="37"/>
        <v>#N/A</v>
      </c>
      <c r="N630" s="3" t="str">
        <f t="shared" si="38"/>
        <v/>
      </c>
    </row>
    <row r="631" spans="1:14" x14ac:dyDescent="0.2">
      <c r="A631" s="158"/>
      <c r="B631" s="196" t="e">
        <f>VLOOKUP(A631,Adr!A:B,2,FALSE)</f>
        <v>#N/A</v>
      </c>
      <c r="C631" s="188"/>
      <c r="D631" s="179"/>
      <c r="E631" s="165"/>
      <c r="F631" s="174"/>
      <c r="G631" s="177"/>
      <c r="H631" s="177"/>
      <c r="I631" s="159"/>
      <c r="J631" s="159"/>
      <c r="K631" s="5"/>
      <c r="L631" s="159" t="str">
        <f t="shared" si="39"/>
        <v/>
      </c>
      <c r="M631" s="5" t="e">
        <f t="shared" si="37"/>
        <v>#N/A</v>
      </c>
      <c r="N631" s="3" t="str">
        <f t="shared" si="38"/>
        <v/>
      </c>
    </row>
    <row r="632" spans="1:14" x14ac:dyDescent="0.2">
      <c r="A632" s="158"/>
      <c r="B632" s="196" t="e">
        <f>VLOOKUP(A632,Adr!A:B,2,FALSE)</f>
        <v>#N/A</v>
      </c>
      <c r="C632" s="188"/>
      <c r="D632" s="179"/>
      <c r="E632" s="165"/>
      <c r="F632" s="174"/>
      <c r="G632" s="177"/>
      <c r="H632" s="177"/>
      <c r="I632" s="159"/>
      <c r="J632" s="159"/>
      <c r="K632" s="5"/>
      <c r="L632" s="159" t="str">
        <f t="shared" si="39"/>
        <v/>
      </c>
      <c r="M632" s="5" t="e">
        <f t="shared" si="37"/>
        <v>#N/A</v>
      </c>
      <c r="N632" s="3" t="str">
        <f t="shared" si="38"/>
        <v/>
      </c>
    </row>
    <row r="633" spans="1:14" x14ac:dyDescent="0.2">
      <c r="A633" s="158"/>
      <c r="B633" s="196" t="e">
        <f>VLOOKUP(A633,Adr!A:B,2,FALSE)</f>
        <v>#N/A</v>
      </c>
      <c r="C633" s="177"/>
      <c r="D633" s="179"/>
      <c r="E633" s="165"/>
      <c r="F633" s="174"/>
      <c r="G633" s="177"/>
      <c r="H633" s="177"/>
      <c r="I633" s="184"/>
      <c r="J633" s="159"/>
      <c r="K633" s="5"/>
      <c r="L633" s="159" t="str">
        <f t="shared" si="39"/>
        <v/>
      </c>
      <c r="M633" s="5" t="e">
        <f t="shared" si="37"/>
        <v>#N/A</v>
      </c>
      <c r="N633" s="3" t="str">
        <f t="shared" si="38"/>
        <v/>
      </c>
    </row>
    <row r="634" spans="1:14" x14ac:dyDescent="0.2">
      <c r="A634" s="158"/>
      <c r="B634" s="196" t="e">
        <f>VLOOKUP(A634,Adr!A:B,2,FALSE)</f>
        <v>#N/A</v>
      </c>
      <c r="C634" s="188"/>
      <c r="D634" s="179"/>
      <c r="E634" s="165"/>
      <c r="F634" s="174"/>
      <c r="G634" s="177"/>
      <c r="H634" s="177"/>
      <c r="I634" s="159"/>
      <c r="J634" s="159"/>
      <c r="K634" s="5"/>
      <c r="L634" s="159" t="str">
        <f t="shared" si="39"/>
        <v/>
      </c>
      <c r="M634" s="5" t="e">
        <f t="shared" si="37"/>
        <v>#N/A</v>
      </c>
      <c r="N634" s="3" t="str">
        <f t="shared" si="38"/>
        <v/>
      </c>
    </row>
    <row r="635" spans="1:14" x14ac:dyDescent="0.2">
      <c r="A635" s="158"/>
      <c r="B635" s="196" t="e">
        <f>VLOOKUP(A635,Adr!A:B,2,FALSE)</f>
        <v>#N/A</v>
      </c>
      <c r="C635" s="188"/>
      <c r="D635" s="178"/>
      <c r="E635" s="165"/>
      <c r="F635" s="158"/>
      <c r="G635" s="161"/>
      <c r="H635" s="161"/>
      <c r="I635" s="159"/>
      <c r="J635" s="159"/>
      <c r="K635" s="5"/>
      <c r="L635" s="159" t="str">
        <f t="shared" si="39"/>
        <v/>
      </c>
      <c r="M635" s="5" t="e">
        <f t="shared" si="37"/>
        <v>#N/A</v>
      </c>
      <c r="N635" s="3" t="str">
        <f t="shared" si="38"/>
        <v/>
      </c>
    </row>
    <row r="636" spans="1:14" x14ac:dyDescent="0.2">
      <c r="A636" s="195"/>
      <c r="B636" s="196" t="e">
        <f>VLOOKUP(A636,Adr!A:B,2,FALSE)</f>
        <v>#N/A</v>
      </c>
      <c r="C636" s="161"/>
      <c r="D636" s="164"/>
      <c r="E636" s="165"/>
      <c r="F636" s="158"/>
      <c r="G636" s="161"/>
      <c r="H636" s="161"/>
      <c r="I636" s="184"/>
      <c r="J636" s="159"/>
      <c r="K636" s="5"/>
      <c r="L636" s="159" t="str">
        <f t="shared" si="39"/>
        <v/>
      </c>
      <c r="M636" s="5" t="e">
        <f t="shared" si="37"/>
        <v>#N/A</v>
      </c>
      <c r="N636" s="3" t="str">
        <f t="shared" si="38"/>
        <v/>
      </c>
    </row>
    <row r="637" spans="1:14" x14ac:dyDescent="0.2">
      <c r="A637" s="158"/>
      <c r="B637" s="196" t="e">
        <f>VLOOKUP(A637,Adr!A:B,2,FALSE)</f>
        <v>#N/A</v>
      </c>
      <c r="C637" s="161"/>
      <c r="D637" s="164"/>
      <c r="E637" s="165"/>
      <c r="F637" s="158"/>
      <c r="G637" s="161"/>
      <c r="H637" s="161"/>
      <c r="I637" s="184"/>
      <c r="J637" s="159"/>
      <c r="K637" s="5"/>
      <c r="L637" s="159" t="str">
        <f t="shared" si="39"/>
        <v/>
      </c>
      <c r="M637" s="5" t="e">
        <f t="shared" si="37"/>
        <v>#N/A</v>
      </c>
      <c r="N637" s="3" t="str">
        <f t="shared" si="38"/>
        <v/>
      </c>
    </row>
    <row r="638" spans="1:14" x14ac:dyDescent="0.2">
      <c r="A638" s="195"/>
      <c r="B638" s="196" t="e">
        <f>VLOOKUP(A638,Adr!A:B,2,FALSE)</f>
        <v>#N/A</v>
      </c>
      <c r="C638" s="161"/>
      <c r="D638" s="164"/>
      <c r="E638" s="165"/>
      <c r="F638" s="158"/>
      <c r="G638" s="161"/>
      <c r="H638" s="161"/>
      <c r="I638" s="184"/>
      <c r="J638" s="159"/>
      <c r="K638" s="5"/>
      <c r="L638" s="159" t="str">
        <f t="shared" si="39"/>
        <v/>
      </c>
      <c r="M638" s="5" t="e">
        <f t="shared" si="37"/>
        <v>#N/A</v>
      </c>
      <c r="N638" s="3" t="str">
        <f t="shared" si="38"/>
        <v/>
      </c>
    </row>
    <row r="639" spans="1:14" x14ac:dyDescent="0.2">
      <c r="A639" s="190"/>
      <c r="B639" s="196" t="e">
        <f>VLOOKUP(A639,Adr!A:B,2,FALSE)</f>
        <v>#N/A</v>
      </c>
      <c r="C639" s="161"/>
      <c r="D639" s="164"/>
      <c r="E639" s="165"/>
      <c r="F639" s="158"/>
      <c r="G639" s="161"/>
      <c r="H639" s="161"/>
      <c r="I639" s="184"/>
      <c r="J639" s="159"/>
      <c r="K639" s="5"/>
      <c r="L639" s="159" t="str">
        <f t="shared" si="39"/>
        <v/>
      </c>
      <c r="M639" s="5" t="e">
        <f t="shared" si="37"/>
        <v>#N/A</v>
      </c>
      <c r="N639" s="3" t="str">
        <f t="shared" si="38"/>
        <v/>
      </c>
    </row>
    <row r="640" spans="1:14" x14ac:dyDescent="0.2">
      <c r="A640" s="194"/>
      <c r="B640" s="196" t="e">
        <f>VLOOKUP(A640,Adr!A:B,2,FALSE)</f>
        <v>#N/A</v>
      </c>
      <c r="C640" s="161"/>
      <c r="D640" s="164"/>
      <c r="E640" s="165"/>
      <c r="F640" s="158"/>
      <c r="G640" s="161"/>
      <c r="H640" s="161"/>
      <c r="I640" s="184"/>
      <c r="J640" s="159"/>
      <c r="K640" s="5"/>
      <c r="L640" s="159" t="str">
        <f t="shared" si="39"/>
        <v/>
      </c>
      <c r="M640" s="5" t="e">
        <f t="shared" si="37"/>
        <v>#N/A</v>
      </c>
      <c r="N640" s="3" t="str">
        <f t="shared" si="38"/>
        <v/>
      </c>
    </row>
    <row r="641" spans="1:14" x14ac:dyDescent="0.2">
      <c r="A641" s="158"/>
      <c r="B641" s="196" t="e">
        <f>VLOOKUP(A641,Adr!A:B,2,FALSE)</f>
        <v>#N/A</v>
      </c>
      <c r="C641" s="161"/>
      <c r="D641" s="164"/>
      <c r="E641" s="165"/>
      <c r="F641" s="158"/>
      <c r="G641" s="161"/>
      <c r="H641" s="161"/>
      <c r="I641" s="184"/>
      <c r="J641" s="159"/>
      <c r="K641" s="5"/>
      <c r="L641" s="159" t="str">
        <f t="shared" si="39"/>
        <v/>
      </c>
      <c r="M641" s="5" t="e">
        <f t="shared" si="37"/>
        <v>#N/A</v>
      </c>
      <c r="N641" s="3" t="str">
        <f t="shared" si="38"/>
        <v/>
      </c>
    </row>
    <row r="642" spans="1:14" x14ac:dyDescent="0.2">
      <c r="A642" s="158"/>
      <c r="B642" s="196" t="e">
        <f>VLOOKUP(A642,Adr!A:B,2,FALSE)</f>
        <v>#N/A</v>
      </c>
      <c r="C642" s="188"/>
      <c r="D642" s="179"/>
      <c r="E642" s="165"/>
      <c r="F642" s="174"/>
      <c r="G642" s="177"/>
      <c r="H642" s="177"/>
      <c r="I642" s="159"/>
      <c r="J642" s="159"/>
      <c r="K642" s="5"/>
      <c r="L642" s="159" t="str">
        <f t="shared" si="39"/>
        <v/>
      </c>
      <c r="M642" s="5" t="e">
        <f t="shared" ref="M642:M705" si="40">B642&amp;F642&amp;H642&amp;C642</f>
        <v>#N/A</v>
      </c>
      <c r="N642" s="3" t="str">
        <f t="shared" ref="N642:N705" si="41">+I642&amp;H642</f>
        <v/>
      </c>
    </row>
    <row r="643" spans="1:14" x14ac:dyDescent="0.2">
      <c r="A643" s="158"/>
      <c r="B643" s="196" t="e">
        <f>VLOOKUP(A643,Adr!A:B,2,FALSE)</f>
        <v>#N/A</v>
      </c>
      <c r="C643" s="188"/>
      <c r="D643" s="179"/>
      <c r="E643" s="165"/>
      <c r="F643" s="174"/>
      <c r="G643" s="177"/>
      <c r="H643" s="177"/>
      <c r="I643" s="159"/>
      <c r="J643" s="159"/>
      <c r="K643" s="5"/>
      <c r="L643" s="159" t="str">
        <f t="shared" si="39"/>
        <v/>
      </c>
      <c r="M643" s="5" t="e">
        <f t="shared" si="40"/>
        <v>#N/A</v>
      </c>
      <c r="N643" s="3" t="str">
        <f t="shared" si="41"/>
        <v/>
      </c>
    </row>
    <row r="644" spans="1:14" x14ac:dyDescent="0.2">
      <c r="A644" s="158"/>
      <c r="B644" s="196" t="e">
        <f>VLOOKUP(A644,Adr!A:B,2,FALSE)</f>
        <v>#N/A</v>
      </c>
      <c r="C644" s="188"/>
      <c r="D644" s="178"/>
      <c r="E644" s="165"/>
      <c r="F644" s="158"/>
      <c r="G644" s="161"/>
      <c r="H644" s="161"/>
      <c r="I644" s="159"/>
      <c r="J644" s="159"/>
      <c r="K644" s="5"/>
      <c r="L644" s="159" t="str">
        <f t="shared" si="39"/>
        <v/>
      </c>
      <c r="M644" s="5" t="e">
        <f t="shared" si="40"/>
        <v>#N/A</v>
      </c>
      <c r="N644" s="3" t="str">
        <f t="shared" si="41"/>
        <v/>
      </c>
    </row>
    <row r="645" spans="1:14" x14ac:dyDescent="0.2">
      <c r="A645" s="158"/>
      <c r="B645" s="196" t="e">
        <f>VLOOKUP(A645,Adr!A:B,2,FALSE)</f>
        <v>#N/A</v>
      </c>
      <c r="C645" s="188"/>
      <c r="D645" s="178"/>
      <c r="E645" s="165"/>
      <c r="F645" s="158"/>
      <c r="G645" s="161"/>
      <c r="H645" s="161"/>
      <c r="I645" s="159"/>
      <c r="J645" s="159"/>
      <c r="K645" s="5"/>
      <c r="L645" s="159" t="str">
        <f t="shared" si="39"/>
        <v/>
      </c>
      <c r="M645" s="5" t="e">
        <f t="shared" si="40"/>
        <v>#N/A</v>
      </c>
      <c r="N645" s="3" t="str">
        <f t="shared" si="41"/>
        <v/>
      </c>
    </row>
    <row r="646" spans="1:14" x14ac:dyDescent="0.2">
      <c r="A646" s="158"/>
      <c r="B646" s="196" t="e">
        <f>VLOOKUP(A646,Adr!A:B,2,FALSE)</f>
        <v>#N/A</v>
      </c>
      <c r="C646" s="161"/>
      <c r="D646" s="164"/>
      <c r="E646" s="165"/>
      <c r="F646" s="158"/>
      <c r="G646" s="161"/>
      <c r="H646" s="161"/>
      <c r="I646" s="184"/>
      <c r="J646" s="159"/>
      <c r="K646" s="5"/>
      <c r="L646" s="159" t="str">
        <f t="shared" si="39"/>
        <v/>
      </c>
      <c r="M646" s="5" t="e">
        <f t="shared" si="40"/>
        <v>#N/A</v>
      </c>
      <c r="N646" s="3" t="str">
        <f t="shared" si="41"/>
        <v/>
      </c>
    </row>
    <row r="647" spans="1:14" x14ac:dyDescent="0.2">
      <c r="A647" s="158"/>
      <c r="B647" s="196" t="e">
        <f>VLOOKUP(A647,Adr!A:B,2,FALSE)</f>
        <v>#N/A</v>
      </c>
      <c r="C647" s="161"/>
      <c r="D647" s="164"/>
      <c r="E647" s="165"/>
      <c r="F647" s="158"/>
      <c r="G647" s="161"/>
      <c r="H647" s="161"/>
      <c r="I647" s="184"/>
      <c r="J647" s="159"/>
      <c r="K647" s="5"/>
      <c r="L647" s="159" t="str">
        <f t="shared" si="39"/>
        <v/>
      </c>
      <c r="M647" s="5" t="e">
        <f t="shared" si="40"/>
        <v>#N/A</v>
      </c>
      <c r="N647" s="3" t="str">
        <f t="shared" si="41"/>
        <v/>
      </c>
    </row>
    <row r="648" spans="1:14" x14ac:dyDescent="0.2">
      <c r="A648" s="158"/>
      <c r="B648" s="196" t="e">
        <f>VLOOKUP(A648,Adr!A:B,2,FALSE)</f>
        <v>#N/A</v>
      </c>
      <c r="C648" s="161"/>
      <c r="D648" s="164"/>
      <c r="E648" s="165"/>
      <c r="F648" s="158"/>
      <c r="G648" s="161"/>
      <c r="H648" s="161"/>
      <c r="I648" s="184"/>
      <c r="J648" s="159"/>
      <c r="K648" s="5"/>
      <c r="L648" s="159" t="str">
        <f t="shared" si="39"/>
        <v/>
      </c>
      <c r="M648" s="5" t="e">
        <f t="shared" si="40"/>
        <v>#N/A</v>
      </c>
      <c r="N648" s="3" t="str">
        <f t="shared" si="41"/>
        <v/>
      </c>
    </row>
    <row r="649" spans="1:14" x14ac:dyDescent="0.2">
      <c r="A649" s="158"/>
      <c r="B649" s="196" t="e">
        <f>VLOOKUP(A649,Adr!A:B,2,FALSE)</f>
        <v>#N/A</v>
      </c>
      <c r="C649" s="161"/>
      <c r="D649" s="164"/>
      <c r="E649" s="165"/>
      <c r="F649" s="158"/>
      <c r="G649" s="161"/>
      <c r="H649" s="161"/>
      <c r="I649" s="184"/>
      <c r="J649" s="159"/>
      <c r="K649" s="5"/>
      <c r="L649" s="159" t="str">
        <f t="shared" si="39"/>
        <v/>
      </c>
      <c r="M649" s="5" t="e">
        <f t="shared" si="40"/>
        <v>#N/A</v>
      </c>
      <c r="N649" s="3" t="str">
        <f t="shared" si="41"/>
        <v/>
      </c>
    </row>
    <row r="650" spans="1:14" x14ac:dyDescent="0.2">
      <c r="A650" s="158"/>
      <c r="B650" s="196" t="e">
        <f>VLOOKUP(A650,Adr!A:B,2,FALSE)</f>
        <v>#N/A</v>
      </c>
      <c r="C650" s="188"/>
      <c r="D650" s="178"/>
      <c r="E650" s="165"/>
      <c r="F650" s="158"/>
      <c r="G650" s="161"/>
      <c r="H650" s="161"/>
      <c r="I650" s="159"/>
      <c r="J650" s="159"/>
      <c r="K650" s="5"/>
      <c r="L650" s="159" t="str">
        <f t="shared" si="39"/>
        <v/>
      </c>
      <c r="M650" s="5" t="e">
        <f t="shared" si="40"/>
        <v>#N/A</v>
      </c>
      <c r="N650" s="3" t="str">
        <f t="shared" si="41"/>
        <v/>
      </c>
    </row>
    <row r="651" spans="1:14" x14ac:dyDescent="0.2">
      <c r="A651" s="158"/>
      <c r="B651" s="196" t="e">
        <f>VLOOKUP(A651,Adr!A:B,2,FALSE)</f>
        <v>#N/A</v>
      </c>
      <c r="C651" s="161"/>
      <c r="D651" s="164"/>
      <c r="E651" s="165"/>
      <c r="F651" s="158"/>
      <c r="G651" s="161"/>
      <c r="H651" s="161"/>
      <c r="I651" s="184"/>
      <c r="J651" s="159"/>
      <c r="K651" s="5"/>
      <c r="L651" s="159" t="str">
        <f t="shared" si="39"/>
        <v/>
      </c>
      <c r="M651" s="5" t="e">
        <f t="shared" si="40"/>
        <v>#N/A</v>
      </c>
      <c r="N651" s="3" t="str">
        <f t="shared" si="41"/>
        <v/>
      </c>
    </row>
    <row r="652" spans="1:14" x14ac:dyDescent="0.2">
      <c r="A652" s="158"/>
      <c r="B652" s="196" t="e">
        <f>VLOOKUP(A652,Adr!A:B,2,FALSE)</f>
        <v>#N/A</v>
      </c>
      <c r="C652" s="161"/>
      <c r="D652" s="164"/>
      <c r="E652" s="165"/>
      <c r="F652" s="158"/>
      <c r="G652" s="161"/>
      <c r="H652" s="161"/>
      <c r="I652" s="184"/>
      <c r="J652" s="159"/>
      <c r="K652" s="5"/>
      <c r="L652" s="159" t="str">
        <f t="shared" si="39"/>
        <v/>
      </c>
      <c r="M652" s="5" t="e">
        <f t="shared" si="40"/>
        <v>#N/A</v>
      </c>
      <c r="N652" s="3" t="str">
        <f t="shared" si="41"/>
        <v/>
      </c>
    </row>
    <row r="653" spans="1:14" x14ac:dyDescent="0.2">
      <c r="A653" s="158"/>
      <c r="B653" s="196" t="e">
        <f>VLOOKUP(A653,Adr!A:B,2,FALSE)</f>
        <v>#N/A</v>
      </c>
      <c r="C653" s="161"/>
      <c r="D653" s="164"/>
      <c r="E653" s="165"/>
      <c r="F653" s="158"/>
      <c r="G653" s="161"/>
      <c r="H653" s="161"/>
      <c r="I653" s="184"/>
      <c r="J653" s="159"/>
      <c r="K653" s="5"/>
      <c r="L653" s="159" t="str">
        <f t="shared" si="39"/>
        <v/>
      </c>
      <c r="M653" s="5" t="e">
        <f t="shared" si="40"/>
        <v>#N/A</v>
      </c>
      <c r="N653" s="3" t="str">
        <f t="shared" si="41"/>
        <v/>
      </c>
    </row>
    <row r="654" spans="1:14" x14ac:dyDescent="0.2">
      <c r="A654" s="158"/>
      <c r="B654" s="196" t="e">
        <f>VLOOKUP(A654,Adr!A:B,2,FALSE)</f>
        <v>#N/A</v>
      </c>
      <c r="C654" s="188"/>
      <c r="D654" s="179"/>
      <c r="E654" s="165"/>
      <c r="F654" s="174"/>
      <c r="G654" s="177"/>
      <c r="H654" s="177"/>
      <c r="I654" s="159"/>
      <c r="J654" s="159"/>
      <c r="K654" s="5"/>
      <c r="L654" s="159" t="str">
        <f t="shared" si="39"/>
        <v/>
      </c>
      <c r="M654" s="5" t="e">
        <f t="shared" si="40"/>
        <v>#N/A</v>
      </c>
      <c r="N654" s="3" t="str">
        <f t="shared" si="41"/>
        <v/>
      </c>
    </row>
    <row r="655" spans="1:14" x14ac:dyDescent="0.2">
      <c r="A655" s="158"/>
      <c r="B655" s="196" t="e">
        <f>VLOOKUP(A655,Adr!A:B,2,FALSE)</f>
        <v>#N/A</v>
      </c>
      <c r="C655" s="188"/>
      <c r="D655" s="179"/>
      <c r="E655" s="165"/>
      <c r="F655" s="174"/>
      <c r="G655" s="177"/>
      <c r="H655" s="177"/>
      <c r="I655" s="159"/>
      <c r="J655" s="159"/>
      <c r="K655" s="5"/>
      <c r="L655" s="159" t="str">
        <f t="shared" si="39"/>
        <v/>
      </c>
      <c r="M655" s="5" t="e">
        <f t="shared" si="40"/>
        <v>#N/A</v>
      </c>
      <c r="N655" s="3" t="str">
        <f t="shared" si="41"/>
        <v/>
      </c>
    </row>
    <row r="656" spans="1:14" x14ac:dyDescent="0.2">
      <c r="A656" s="158"/>
      <c r="B656" s="196" t="e">
        <f>VLOOKUP(A656,Adr!A:B,2,FALSE)</f>
        <v>#N/A</v>
      </c>
      <c r="C656" s="188"/>
      <c r="D656" s="179"/>
      <c r="E656" s="165"/>
      <c r="F656" s="174"/>
      <c r="G656" s="177"/>
      <c r="H656" s="177"/>
      <c r="I656" s="159"/>
      <c r="J656" s="159"/>
      <c r="K656" s="5"/>
      <c r="L656" s="159" t="str">
        <f t="shared" ref="L656:L687" si="42">A656&amp;G656&amp;H656</f>
        <v/>
      </c>
      <c r="M656" s="5" t="e">
        <f t="shared" si="40"/>
        <v>#N/A</v>
      </c>
      <c r="N656" s="3" t="str">
        <f t="shared" si="41"/>
        <v/>
      </c>
    </row>
    <row r="657" spans="1:14" x14ac:dyDescent="0.2">
      <c r="A657" s="158"/>
      <c r="B657" s="196" t="e">
        <f>VLOOKUP(A657,Adr!A:B,2,FALSE)</f>
        <v>#N/A</v>
      </c>
      <c r="C657" s="188"/>
      <c r="D657" s="179"/>
      <c r="E657" s="165"/>
      <c r="F657" s="174"/>
      <c r="G657" s="177"/>
      <c r="H657" s="177"/>
      <c r="I657" s="159"/>
      <c r="J657" s="159"/>
      <c r="K657" s="5"/>
      <c r="L657" s="159" t="str">
        <f t="shared" si="42"/>
        <v/>
      </c>
      <c r="M657" s="5" t="e">
        <f t="shared" si="40"/>
        <v>#N/A</v>
      </c>
      <c r="N657" s="3" t="str">
        <f t="shared" si="41"/>
        <v/>
      </c>
    </row>
    <row r="658" spans="1:14" x14ac:dyDescent="0.2">
      <c r="A658" s="158"/>
      <c r="B658" s="196" t="e">
        <f>VLOOKUP(A658,Adr!A:B,2,FALSE)</f>
        <v>#N/A</v>
      </c>
      <c r="C658" s="188"/>
      <c r="D658" s="178"/>
      <c r="E658" s="165"/>
      <c r="F658" s="158"/>
      <c r="G658" s="161"/>
      <c r="H658" s="161"/>
      <c r="I658" s="159"/>
      <c r="J658" s="159"/>
      <c r="K658" s="5"/>
      <c r="L658" s="159" t="str">
        <f t="shared" si="42"/>
        <v/>
      </c>
      <c r="M658" s="5" t="e">
        <f t="shared" si="40"/>
        <v>#N/A</v>
      </c>
      <c r="N658" s="3" t="str">
        <f t="shared" si="41"/>
        <v/>
      </c>
    </row>
    <row r="659" spans="1:14" x14ac:dyDescent="0.2">
      <c r="A659" s="158"/>
      <c r="B659" s="196" t="e">
        <f>VLOOKUP(A659,Adr!A:B,2,FALSE)</f>
        <v>#N/A</v>
      </c>
      <c r="C659" s="188"/>
      <c r="D659" s="178"/>
      <c r="E659" s="165"/>
      <c r="F659" s="158"/>
      <c r="G659" s="161"/>
      <c r="H659" s="161"/>
      <c r="I659" s="159"/>
      <c r="J659" s="159"/>
      <c r="K659" s="5"/>
      <c r="L659" s="159" t="str">
        <f t="shared" si="42"/>
        <v/>
      </c>
      <c r="M659" s="5" t="e">
        <f t="shared" si="40"/>
        <v>#N/A</v>
      </c>
      <c r="N659" s="3" t="str">
        <f t="shared" si="41"/>
        <v/>
      </c>
    </row>
    <row r="660" spans="1:14" x14ac:dyDescent="0.2">
      <c r="A660" s="158"/>
      <c r="B660" s="196" t="e">
        <f>VLOOKUP(A660,Adr!A:B,2,FALSE)</f>
        <v>#N/A</v>
      </c>
      <c r="C660" s="188"/>
      <c r="D660" s="179"/>
      <c r="E660" s="165"/>
      <c r="F660" s="174"/>
      <c r="G660" s="177"/>
      <c r="H660" s="177"/>
      <c r="I660" s="159"/>
      <c r="J660" s="159"/>
      <c r="K660" s="5"/>
      <c r="L660" s="159" t="str">
        <f t="shared" si="42"/>
        <v/>
      </c>
      <c r="M660" s="5" t="e">
        <f t="shared" si="40"/>
        <v>#N/A</v>
      </c>
      <c r="N660" s="3" t="str">
        <f t="shared" si="41"/>
        <v/>
      </c>
    </row>
    <row r="661" spans="1:14" x14ac:dyDescent="0.2">
      <c r="A661" s="158"/>
      <c r="B661" s="196" t="e">
        <f>VLOOKUP(A661,Adr!A:B,2,FALSE)</f>
        <v>#N/A</v>
      </c>
      <c r="C661" s="182"/>
      <c r="D661" s="164"/>
      <c r="E661" s="165"/>
      <c r="F661" s="174"/>
      <c r="G661" s="177"/>
      <c r="H661" s="177"/>
      <c r="I661" s="159"/>
      <c r="J661" s="159"/>
      <c r="K661" s="5"/>
      <c r="L661" s="159" t="str">
        <f t="shared" si="42"/>
        <v/>
      </c>
      <c r="M661" s="5" t="e">
        <f t="shared" si="40"/>
        <v>#N/A</v>
      </c>
      <c r="N661" s="3" t="str">
        <f t="shared" si="41"/>
        <v/>
      </c>
    </row>
    <row r="662" spans="1:14" x14ac:dyDescent="0.2">
      <c r="A662" s="158"/>
      <c r="B662" s="196" t="e">
        <f>VLOOKUP(A662,Adr!A:B,2,FALSE)</f>
        <v>#N/A</v>
      </c>
      <c r="C662" s="182"/>
      <c r="D662" s="164"/>
      <c r="E662" s="165"/>
      <c r="F662" s="174"/>
      <c r="G662" s="177"/>
      <c r="H662" s="177"/>
      <c r="I662" s="159"/>
      <c r="J662" s="159"/>
      <c r="K662" s="5"/>
      <c r="L662" s="159" t="str">
        <f t="shared" si="42"/>
        <v/>
      </c>
      <c r="M662" s="5" t="e">
        <f t="shared" si="40"/>
        <v>#N/A</v>
      </c>
      <c r="N662" s="3" t="str">
        <f t="shared" si="41"/>
        <v/>
      </c>
    </row>
    <row r="663" spans="1:14" x14ac:dyDescent="0.2">
      <c r="A663" s="158"/>
      <c r="B663" s="196" t="e">
        <f>VLOOKUP(A663,Adr!A:B,2,FALSE)</f>
        <v>#N/A</v>
      </c>
      <c r="C663" s="188"/>
      <c r="D663" s="179"/>
      <c r="E663" s="165"/>
      <c r="F663" s="174"/>
      <c r="G663" s="177"/>
      <c r="H663" s="177"/>
      <c r="I663" s="159"/>
      <c r="J663" s="159"/>
      <c r="K663" s="5"/>
      <c r="L663" s="159" t="str">
        <f t="shared" si="42"/>
        <v/>
      </c>
      <c r="M663" s="5" t="e">
        <f t="shared" si="40"/>
        <v>#N/A</v>
      </c>
      <c r="N663" s="3" t="str">
        <f t="shared" si="41"/>
        <v/>
      </c>
    </row>
    <row r="664" spans="1:14" x14ac:dyDescent="0.2">
      <c r="A664" s="158"/>
      <c r="B664" s="196" t="e">
        <f>VLOOKUP(A664,Adr!A:B,2,FALSE)</f>
        <v>#N/A</v>
      </c>
      <c r="C664" s="188"/>
      <c r="D664" s="179"/>
      <c r="E664" s="165"/>
      <c r="F664" s="174"/>
      <c r="G664" s="177"/>
      <c r="H664" s="177"/>
      <c r="I664" s="159"/>
      <c r="J664" s="159"/>
      <c r="K664" s="5"/>
      <c r="L664" s="159" t="str">
        <f t="shared" si="42"/>
        <v/>
      </c>
      <c r="M664" s="5" t="e">
        <f t="shared" si="40"/>
        <v>#N/A</v>
      </c>
      <c r="N664" s="3" t="str">
        <f t="shared" si="41"/>
        <v/>
      </c>
    </row>
    <row r="665" spans="1:14" x14ac:dyDescent="0.2">
      <c r="A665" s="158"/>
      <c r="B665" s="196" t="e">
        <f>VLOOKUP(A665,Adr!A:B,2,FALSE)</f>
        <v>#N/A</v>
      </c>
      <c r="C665" s="188"/>
      <c r="D665" s="179"/>
      <c r="E665" s="165"/>
      <c r="F665" s="174"/>
      <c r="G665" s="177"/>
      <c r="H665" s="177"/>
      <c r="I665" s="159"/>
      <c r="J665" s="159"/>
      <c r="K665" s="5"/>
      <c r="L665" s="159" t="str">
        <f t="shared" si="42"/>
        <v/>
      </c>
      <c r="M665" s="5" t="e">
        <f t="shared" si="40"/>
        <v>#N/A</v>
      </c>
      <c r="N665" s="3" t="str">
        <f t="shared" si="41"/>
        <v/>
      </c>
    </row>
    <row r="666" spans="1:14" x14ac:dyDescent="0.2">
      <c r="A666" s="158"/>
      <c r="B666" s="196" t="e">
        <f>VLOOKUP(A666,Adr!A:B,2,FALSE)</f>
        <v>#N/A</v>
      </c>
      <c r="C666" s="188"/>
      <c r="D666" s="179"/>
      <c r="E666" s="165"/>
      <c r="F666" s="174"/>
      <c r="G666" s="177"/>
      <c r="H666" s="177"/>
      <c r="I666" s="159"/>
      <c r="J666" s="159"/>
      <c r="K666" s="5"/>
      <c r="L666" s="159" t="str">
        <f t="shared" si="42"/>
        <v/>
      </c>
      <c r="M666" s="5" t="e">
        <f t="shared" si="40"/>
        <v>#N/A</v>
      </c>
      <c r="N666" s="3" t="str">
        <f t="shared" si="41"/>
        <v/>
      </c>
    </row>
    <row r="667" spans="1:14" x14ac:dyDescent="0.2">
      <c r="A667" s="158"/>
      <c r="B667" s="196" t="e">
        <f>VLOOKUP(A667,Adr!A:B,2,FALSE)</f>
        <v>#N/A</v>
      </c>
      <c r="C667" s="188"/>
      <c r="D667" s="179"/>
      <c r="E667" s="165"/>
      <c r="F667" s="174"/>
      <c r="G667" s="177"/>
      <c r="H667" s="177"/>
      <c r="I667" s="159"/>
      <c r="J667" s="159"/>
      <c r="K667" s="5"/>
      <c r="L667" s="159" t="str">
        <f t="shared" si="42"/>
        <v/>
      </c>
      <c r="M667" s="5" t="e">
        <f t="shared" si="40"/>
        <v>#N/A</v>
      </c>
      <c r="N667" s="3" t="str">
        <f t="shared" si="41"/>
        <v/>
      </c>
    </row>
    <row r="668" spans="1:14" x14ac:dyDescent="0.2">
      <c r="A668" s="174"/>
      <c r="B668" s="196" t="e">
        <f>VLOOKUP(A668,Adr!A:B,2,FALSE)</f>
        <v>#N/A</v>
      </c>
      <c r="C668" s="177"/>
      <c r="D668" s="179"/>
      <c r="E668" s="222"/>
      <c r="F668" s="174"/>
      <c r="G668" s="177"/>
      <c r="H668" s="177"/>
      <c r="I668" s="184"/>
      <c r="J668" s="159"/>
      <c r="K668" s="5"/>
      <c r="L668" s="159" t="str">
        <f t="shared" si="42"/>
        <v/>
      </c>
      <c r="M668" s="5" t="e">
        <f t="shared" si="40"/>
        <v>#N/A</v>
      </c>
      <c r="N668" s="3" t="str">
        <f t="shared" si="41"/>
        <v/>
      </c>
    </row>
    <row r="669" spans="1:14" x14ac:dyDescent="0.2">
      <c r="A669" s="158"/>
      <c r="B669" s="196" t="e">
        <f>VLOOKUP(A669,Adr!A:B,2,FALSE)</f>
        <v>#N/A</v>
      </c>
      <c r="C669" s="182"/>
      <c r="D669" s="164"/>
      <c r="E669" s="165"/>
      <c r="F669" s="158"/>
      <c r="G669" s="161"/>
      <c r="H669" s="161"/>
      <c r="I669" s="184"/>
      <c r="J669" s="159"/>
      <c r="K669" s="5"/>
      <c r="L669" s="159" t="str">
        <f t="shared" si="42"/>
        <v/>
      </c>
      <c r="M669" s="5" t="e">
        <f t="shared" si="40"/>
        <v>#N/A</v>
      </c>
      <c r="N669" s="3" t="str">
        <f t="shared" si="41"/>
        <v/>
      </c>
    </row>
    <row r="670" spans="1:14" x14ac:dyDescent="0.2">
      <c r="A670" s="158"/>
      <c r="B670" s="196" t="e">
        <f>VLOOKUP(A670,Adr!A:B,2,FALSE)</f>
        <v>#N/A</v>
      </c>
      <c r="C670" s="188"/>
      <c r="D670" s="179"/>
      <c r="E670" s="165"/>
      <c r="F670" s="158"/>
      <c r="G670" s="161"/>
      <c r="H670" s="161"/>
      <c r="I670" s="184"/>
      <c r="J670" s="159"/>
      <c r="K670" s="5"/>
      <c r="L670" s="159" t="str">
        <f t="shared" si="42"/>
        <v/>
      </c>
      <c r="M670" s="5" t="e">
        <f t="shared" si="40"/>
        <v>#N/A</v>
      </c>
      <c r="N670" s="3" t="str">
        <f t="shared" si="41"/>
        <v/>
      </c>
    </row>
    <row r="671" spans="1:14" x14ac:dyDescent="0.2">
      <c r="A671" s="158"/>
      <c r="B671" s="196" t="e">
        <f>VLOOKUP(A671,Adr!A:B,2,FALSE)</f>
        <v>#N/A</v>
      </c>
      <c r="C671" s="188"/>
      <c r="D671" s="179"/>
      <c r="E671" s="165"/>
      <c r="F671" s="158"/>
      <c r="G671" s="161"/>
      <c r="H671" s="161"/>
      <c r="I671" s="184"/>
      <c r="J671" s="159"/>
      <c r="K671" s="5"/>
      <c r="L671" s="159" t="str">
        <f t="shared" si="42"/>
        <v/>
      </c>
      <c r="M671" s="5" t="e">
        <f t="shared" si="40"/>
        <v>#N/A</v>
      </c>
      <c r="N671" s="3" t="str">
        <f t="shared" si="41"/>
        <v/>
      </c>
    </row>
    <row r="672" spans="1:14" x14ac:dyDescent="0.2">
      <c r="A672" s="158"/>
      <c r="B672" s="196" t="e">
        <f>VLOOKUP(A672,Adr!A:B,2,FALSE)</f>
        <v>#N/A</v>
      </c>
      <c r="C672" s="188"/>
      <c r="D672" s="179"/>
      <c r="E672" s="165"/>
      <c r="F672" s="158"/>
      <c r="G672" s="161"/>
      <c r="H672" s="161"/>
      <c r="I672" s="184"/>
      <c r="J672" s="159"/>
      <c r="K672" s="5"/>
      <c r="L672" s="159" t="str">
        <f t="shared" si="42"/>
        <v/>
      </c>
      <c r="M672" s="5" t="e">
        <f t="shared" si="40"/>
        <v>#N/A</v>
      </c>
      <c r="N672" s="3" t="str">
        <f t="shared" si="41"/>
        <v/>
      </c>
    </row>
    <row r="673" spans="1:14" x14ac:dyDescent="0.2">
      <c r="A673" s="158"/>
      <c r="B673" s="196" t="e">
        <f>VLOOKUP(A673,Adr!A:B,2,FALSE)</f>
        <v>#N/A</v>
      </c>
      <c r="C673" s="188"/>
      <c r="D673" s="179"/>
      <c r="E673" s="165"/>
      <c r="F673" s="158"/>
      <c r="G673" s="161"/>
      <c r="H673" s="161"/>
      <c r="I673" s="184"/>
      <c r="J673" s="159"/>
      <c r="K673" s="5"/>
      <c r="L673" s="159" t="str">
        <f t="shared" si="42"/>
        <v/>
      </c>
      <c r="M673" s="5" t="e">
        <f t="shared" si="40"/>
        <v>#N/A</v>
      </c>
      <c r="N673" s="3" t="str">
        <f t="shared" si="41"/>
        <v/>
      </c>
    </row>
    <row r="674" spans="1:14" x14ac:dyDescent="0.2">
      <c r="A674" s="158"/>
      <c r="B674" s="196" t="e">
        <f>VLOOKUP(A674,Adr!A:B,2,FALSE)</f>
        <v>#N/A</v>
      </c>
      <c r="C674" s="188"/>
      <c r="D674" s="179"/>
      <c r="E674" s="165"/>
      <c r="F674" s="158"/>
      <c r="G674" s="161"/>
      <c r="H674" s="161"/>
      <c r="I674" s="184"/>
      <c r="J674" s="159"/>
      <c r="K674" s="5"/>
      <c r="L674" s="159" t="str">
        <f t="shared" si="42"/>
        <v/>
      </c>
      <c r="M674" s="5" t="e">
        <f t="shared" si="40"/>
        <v>#N/A</v>
      </c>
      <c r="N674" s="3" t="str">
        <f t="shared" si="41"/>
        <v/>
      </c>
    </row>
    <row r="675" spans="1:14" x14ac:dyDescent="0.2">
      <c r="A675" s="158"/>
      <c r="B675" s="196" t="e">
        <f>VLOOKUP(A675,Adr!A:B,2,FALSE)</f>
        <v>#N/A</v>
      </c>
      <c r="C675" s="182"/>
      <c r="D675" s="164"/>
      <c r="E675" s="165"/>
      <c r="F675" s="158"/>
      <c r="G675" s="161"/>
      <c r="H675" s="161"/>
      <c r="I675" s="184"/>
      <c r="J675" s="159"/>
      <c r="K675" s="5"/>
      <c r="L675" s="159" t="str">
        <f t="shared" si="42"/>
        <v/>
      </c>
      <c r="M675" s="5" t="e">
        <f t="shared" si="40"/>
        <v>#N/A</v>
      </c>
      <c r="N675" s="3" t="str">
        <f t="shared" si="41"/>
        <v/>
      </c>
    </row>
    <row r="676" spans="1:14" x14ac:dyDescent="0.2">
      <c r="A676" s="190"/>
      <c r="B676" s="196" t="e">
        <f>VLOOKUP(A676,Adr!A:B,2,FALSE)</f>
        <v>#N/A</v>
      </c>
      <c r="C676" s="161"/>
      <c r="D676" s="164"/>
      <c r="E676" s="165"/>
      <c r="F676" s="158"/>
      <c r="G676" s="161"/>
      <c r="H676" s="161"/>
      <c r="I676" s="184"/>
      <c r="J676" s="159"/>
      <c r="K676" s="5"/>
      <c r="L676" s="159" t="str">
        <f t="shared" si="42"/>
        <v/>
      </c>
      <c r="M676" s="5" t="e">
        <f t="shared" si="40"/>
        <v>#N/A</v>
      </c>
      <c r="N676" s="3" t="str">
        <f t="shared" si="41"/>
        <v/>
      </c>
    </row>
    <row r="677" spans="1:14" x14ac:dyDescent="0.2">
      <c r="A677" s="158"/>
      <c r="B677" s="196" t="e">
        <f>VLOOKUP(A677,Adr!A:B,2,FALSE)</f>
        <v>#N/A</v>
      </c>
      <c r="C677" s="188"/>
      <c r="D677" s="179"/>
      <c r="E677" s="165"/>
      <c r="F677" s="158"/>
      <c r="G677" s="161"/>
      <c r="H677" s="161"/>
      <c r="I677" s="184"/>
      <c r="J677" s="159"/>
      <c r="K677" s="5"/>
      <c r="L677" s="159" t="str">
        <f t="shared" si="42"/>
        <v/>
      </c>
      <c r="M677" s="5" t="e">
        <f t="shared" si="40"/>
        <v>#N/A</v>
      </c>
      <c r="N677" s="3" t="str">
        <f t="shared" si="41"/>
        <v/>
      </c>
    </row>
    <row r="678" spans="1:14" x14ac:dyDescent="0.2">
      <c r="A678" s="158"/>
      <c r="B678" s="196" t="e">
        <f>VLOOKUP(A678,Adr!A:B,2,FALSE)</f>
        <v>#N/A</v>
      </c>
      <c r="C678" s="188"/>
      <c r="D678" s="179"/>
      <c r="E678" s="165"/>
      <c r="F678" s="158"/>
      <c r="G678" s="161"/>
      <c r="H678" s="161"/>
      <c r="I678" s="184"/>
      <c r="J678" s="159"/>
      <c r="K678" s="5"/>
      <c r="L678" s="159" t="str">
        <f t="shared" si="42"/>
        <v/>
      </c>
      <c r="M678" s="5" t="e">
        <f t="shared" si="40"/>
        <v>#N/A</v>
      </c>
      <c r="N678" s="3" t="str">
        <f t="shared" si="41"/>
        <v/>
      </c>
    </row>
    <row r="679" spans="1:14" x14ac:dyDescent="0.2">
      <c r="A679" s="194"/>
      <c r="B679" s="196" t="e">
        <f>VLOOKUP(A679,Adr!A:B,2,FALSE)</f>
        <v>#N/A</v>
      </c>
      <c r="C679" s="161"/>
      <c r="D679" s="164"/>
      <c r="E679" s="165"/>
      <c r="F679" s="158"/>
      <c r="G679" s="161"/>
      <c r="H679" s="161"/>
      <c r="I679" s="184"/>
      <c r="J679" s="159"/>
      <c r="K679" s="5"/>
      <c r="L679" s="159" t="str">
        <f t="shared" si="42"/>
        <v/>
      </c>
      <c r="M679" s="5" t="e">
        <f t="shared" si="40"/>
        <v>#N/A</v>
      </c>
      <c r="N679" s="3" t="str">
        <f t="shared" si="41"/>
        <v/>
      </c>
    </row>
    <row r="680" spans="1:14" x14ac:dyDescent="0.2">
      <c r="A680" s="158"/>
      <c r="B680" s="196" t="e">
        <f>VLOOKUP(A680,Adr!A:B,2,FALSE)</f>
        <v>#N/A</v>
      </c>
      <c r="C680" s="182"/>
      <c r="D680" s="164"/>
      <c r="E680" s="165"/>
      <c r="F680" s="158"/>
      <c r="G680" s="161"/>
      <c r="H680" s="161"/>
      <c r="I680" s="184"/>
      <c r="J680" s="159"/>
      <c r="K680" s="5"/>
      <c r="L680" s="159" t="str">
        <f t="shared" si="42"/>
        <v/>
      </c>
      <c r="M680" s="5" t="e">
        <f t="shared" si="40"/>
        <v>#N/A</v>
      </c>
      <c r="N680" s="3" t="str">
        <f t="shared" si="41"/>
        <v/>
      </c>
    </row>
    <row r="681" spans="1:14" x14ac:dyDescent="0.2">
      <c r="A681" s="158"/>
      <c r="B681" s="196" t="e">
        <f>VLOOKUP(A681,Adr!A:B,2,FALSE)</f>
        <v>#N/A</v>
      </c>
      <c r="C681" s="188"/>
      <c r="D681" s="179"/>
      <c r="E681" s="165"/>
      <c r="F681" s="158"/>
      <c r="G681" s="161"/>
      <c r="H681" s="161"/>
      <c r="I681" s="184"/>
      <c r="J681" s="159"/>
      <c r="K681" s="5"/>
      <c r="L681" s="159" t="str">
        <f t="shared" si="42"/>
        <v/>
      </c>
      <c r="M681" s="5" t="e">
        <f t="shared" si="40"/>
        <v>#N/A</v>
      </c>
      <c r="N681" s="3" t="str">
        <f t="shared" si="41"/>
        <v/>
      </c>
    </row>
    <row r="682" spans="1:14" x14ac:dyDescent="0.2">
      <c r="A682" s="158"/>
      <c r="B682" s="196" t="e">
        <f>VLOOKUP(A682,Adr!A:B,2,FALSE)</f>
        <v>#N/A</v>
      </c>
      <c r="C682" s="182"/>
      <c r="D682" s="164"/>
      <c r="E682" s="165"/>
      <c r="F682" s="158"/>
      <c r="G682" s="161"/>
      <c r="H682" s="161"/>
      <c r="I682" s="184"/>
      <c r="J682" s="159"/>
      <c r="K682" s="5"/>
      <c r="L682" s="159" t="str">
        <f t="shared" si="42"/>
        <v/>
      </c>
      <c r="M682" s="5" t="e">
        <f t="shared" si="40"/>
        <v>#N/A</v>
      </c>
      <c r="N682" s="3" t="str">
        <f t="shared" si="41"/>
        <v/>
      </c>
    </row>
    <row r="683" spans="1:14" x14ac:dyDescent="0.2">
      <c r="A683" s="158"/>
      <c r="B683" s="196" t="e">
        <f>VLOOKUP(A683,Adr!A:B,2,FALSE)</f>
        <v>#N/A</v>
      </c>
      <c r="C683" s="182"/>
      <c r="D683" s="164"/>
      <c r="E683" s="165"/>
      <c r="F683" s="158"/>
      <c r="G683" s="161"/>
      <c r="H683" s="161"/>
      <c r="I683" s="184"/>
      <c r="J683" s="159"/>
      <c r="K683" s="5"/>
      <c r="L683" s="159" t="str">
        <f t="shared" si="42"/>
        <v/>
      </c>
      <c r="M683" s="5" t="e">
        <f t="shared" si="40"/>
        <v>#N/A</v>
      </c>
      <c r="N683" s="3" t="str">
        <f t="shared" si="41"/>
        <v/>
      </c>
    </row>
    <row r="684" spans="1:14" x14ac:dyDescent="0.2">
      <c r="A684" s="158"/>
      <c r="B684" s="196" t="e">
        <f>VLOOKUP(A684,Adr!A:B,2,FALSE)</f>
        <v>#N/A</v>
      </c>
      <c r="C684" s="188"/>
      <c r="D684" s="179"/>
      <c r="E684" s="165"/>
      <c r="F684" s="158"/>
      <c r="G684" s="161"/>
      <c r="H684" s="161"/>
      <c r="I684" s="184"/>
      <c r="J684" s="159"/>
      <c r="K684" s="5"/>
      <c r="L684" s="159" t="str">
        <f t="shared" si="42"/>
        <v/>
      </c>
      <c r="M684" s="5" t="e">
        <f t="shared" si="40"/>
        <v>#N/A</v>
      </c>
      <c r="N684" s="3" t="str">
        <f t="shared" si="41"/>
        <v/>
      </c>
    </row>
    <row r="685" spans="1:14" x14ac:dyDescent="0.2">
      <c r="A685" s="158"/>
      <c r="B685" s="196" t="e">
        <f>VLOOKUP(A685,Adr!A:B,2,FALSE)</f>
        <v>#N/A</v>
      </c>
      <c r="C685" s="182"/>
      <c r="D685" s="164"/>
      <c r="E685" s="165"/>
      <c r="F685" s="158"/>
      <c r="G685" s="161"/>
      <c r="H685" s="161"/>
      <c r="I685" s="184"/>
      <c r="J685" s="159"/>
      <c r="K685" s="5"/>
      <c r="L685" s="159" t="str">
        <f t="shared" si="42"/>
        <v/>
      </c>
      <c r="M685" s="5" t="e">
        <f t="shared" si="40"/>
        <v>#N/A</v>
      </c>
      <c r="N685" s="3" t="str">
        <f t="shared" si="41"/>
        <v/>
      </c>
    </row>
    <row r="686" spans="1:14" x14ac:dyDescent="0.2">
      <c r="A686" s="190"/>
      <c r="B686" s="196" t="e">
        <f>VLOOKUP(A686,Adr!A:B,2,FALSE)</f>
        <v>#N/A</v>
      </c>
      <c r="C686" s="161"/>
      <c r="D686" s="164"/>
      <c r="E686" s="165"/>
      <c r="F686" s="158"/>
      <c r="G686" s="161"/>
      <c r="H686" s="161"/>
      <c r="I686" s="184"/>
      <c r="J686" s="159"/>
      <c r="K686" s="5"/>
      <c r="L686" s="159" t="str">
        <f t="shared" si="42"/>
        <v/>
      </c>
      <c r="M686" s="5" t="e">
        <f t="shared" si="40"/>
        <v>#N/A</v>
      </c>
      <c r="N686" s="3" t="str">
        <f t="shared" si="41"/>
        <v/>
      </c>
    </row>
    <row r="687" spans="1:14" x14ac:dyDescent="0.2">
      <c r="A687" s="158"/>
      <c r="B687" s="196" t="e">
        <f>VLOOKUP(A687,Adr!A:B,2,FALSE)</f>
        <v>#N/A</v>
      </c>
      <c r="C687" s="161"/>
      <c r="D687" s="164"/>
      <c r="E687" s="165"/>
      <c r="F687" s="158"/>
      <c r="G687" s="161"/>
      <c r="H687" s="161"/>
      <c r="I687" s="184"/>
      <c r="J687" s="159"/>
      <c r="K687" s="5"/>
      <c r="L687" s="159" t="str">
        <f t="shared" si="42"/>
        <v/>
      </c>
      <c r="M687" s="5" t="e">
        <f t="shared" si="40"/>
        <v>#N/A</v>
      </c>
      <c r="N687" s="3" t="str">
        <f t="shared" si="41"/>
        <v/>
      </c>
    </row>
    <row r="688" spans="1:14" x14ac:dyDescent="0.2">
      <c r="A688" s="158"/>
      <c r="B688" s="196" t="e">
        <f>VLOOKUP(A688,Adr!A:B,2,FALSE)</f>
        <v>#N/A</v>
      </c>
      <c r="C688" s="177"/>
      <c r="D688" s="179"/>
      <c r="E688" s="165"/>
      <c r="F688" s="174"/>
      <c r="G688" s="177"/>
      <c r="H688" s="177"/>
      <c r="I688" s="184"/>
      <c r="J688" s="159"/>
      <c r="K688" s="5"/>
      <c r="L688" s="159" t="str">
        <f t="shared" ref="L688:L719" si="43">A688&amp;G688&amp;H688</f>
        <v/>
      </c>
      <c r="M688" s="5" t="e">
        <f t="shared" si="40"/>
        <v>#N/A</v>
      </c>
      <c r="N688" s="3" t="str">
        <f t="shared" si="41"/>
        <v/>
      </c>
    </row>
    <row r="689" spans="1:14" x14ac:dyDescent="0.2">
      <c r="A689" s="158"/>
      <c r="B689" s="196" t="e">
        <f>VLOOKUP(A689,Adr!A:B,2,FALSE)</f>
        <v>#N/A</v>
      </c>
      <c r="C689" s="177"/>
      <c r="D689" s="179"/>
      <c r="E689" s="165"/>
      <c r="F689" s="174"/>
      <c r="G689" s="177"/>
      <c r="H689" s="177"/>
      <c r="I689" s="184"/>
      <c r="J689" s="159"/>
      <c r="K689" s="5"/>
      <c r="L689" s="159" t="str">
        <f t="shared" si="43"/>
        <v/>
      </c>
      <c r="M689" s="5" t="e">
        <f t="shared" si="40"/>
        <v>#N/A</v>
      </c>
      <c r="N689" s="3" t="str">
        <f t="shared" si="41"/>
        <v/>
      </c>
    </row>
    <row r="690" spans="1:14" x14ac:dyDescent="0.2">
      <c r="A690" s="158"/>
      <c r="B690" s="196" t="e">
        <f>VLOOKUP(A690,Adr!A:B,2,FALSE)</f>
        <v>#N/A</v>
      </c>
      <c r="C690" s="161"/>
      <c r="D690" s="164"/>
      <c r="E690" s="165"/>
      <c r="F690" s="158"/>
      <c r="G690" s="161"/>
      <c r="H690" s="161"/>
      <c r="I690" s="184"/>
      <c r="J690" s="159"/>
      <c r="K690" s="5"/>
      <c r="L690" s="159" t="str">
        <f t="shared" si="43"/>
        <v/>
      </c>
      <c r="M690" s="5" t="e">
        <f t="shared" si="40"/>
        <v>#N/A</v>
      </c>
      <c r="N690" s="3" t="str">
        <f t="shared" si="41"/>
        <v/>
      </c>
    </row>
    <row r="691" spans="1:14" x14ac:dyDescent="0.2">
      <c r="A691" s="174"/>
      <c r="B691" s="196" t="e">
        <f>VLOOKUP(A691,Adr!A:B,2,FALSE)</f>
        <v>#N/A</v>
      </c>
      <c r="C691" s="177"/>
      <c r="D691" s="179"/>
      <c r="E691" s="165"/>
      <c r="F691" s="174"/>
      <c r="G691" s="161"/>
      <c r="H691" s="177"/>
      <c r="I691" s="184"/>
      <c r="J691" s="159"/>
      <c r="K691" s="5"/>
      <c r="L691" s="159" t="str">
        <f t="shared" si="43"/>
        <v/>
      </c>
      <c r="M691" s="5" t="e">
        <f t="shared" si="40"/>
        <v>#N/A</v>
      </c>
      <c r="N691" s="3" t="str">
        <f t="shared" si="41"/>
        <v/>
      </c>
    </row>
    <row r="692" spans="1:14" x14ac:dyDescent="0.2">
      <c r="A692" s="158"/>
      <c r="B692" s="196" t="e">
        <f>VLOOKUP(A692,Adr!A:B,2,FALSE)</f>
        <v>#N/A</v>
      </c>
      <c r="C692" s="177"/>
      <c r="D692" s="179"/>
      <c r="E692" s="165"/>
      <c r="F692" s="174"/>
      <c r="G692" s="177"/>
      <c r="H692" s="177"/>
      <c r="I692" s="184"/>
      <c r="J692" s="159"/>
      <c r="K692" s="5"/>
      <c r="L692" s="159" t="str">
        <f t="shared" si="43"/>
        <v/>
      </c>
      <c r="M692" s="5" t="e">
        <f t="shared" si="40"/>
        <v>#N/A</v>
      </c>
      <c r="N692" s="3" t="str">
        <f t="shared" si="41"/>
        <v/>
      </c>
    </row>
    <row r="693" spans="1:14" x14ac:dyDescent="0.2">
      <c r="A693" s="158"/>
      <c r="B693" s="196" t="e">
        <f>VLOOKUP(A693,Adr!A:B,2,FALSE)</f>
        <v>#N/A</v>
      </c>
      <c r="C693" s="182"/>
      <c r="D693" s="164"/>
      <c r="E693" s="165"/>
      <c r="F693" s="174"/>
      <c r="G693" s="177"/>
      <c r="H693" s="177"/>
      <c r="I693" s="159"/>
      <c r="J693" s="159"/>
      <c r="K693" s="5"/>
      <c r="L693" s="159" t="str">
        <f t="shared" si="43"/>
        <v/>
      </c>
      <c r="M693" s="5" t="e">
        <f t="shared" si="40"/>
        <v>#N/A</v>
      </c>
      <c r="N693" s="3" t="str">
        <f t="shared" si="41"/>
        <v/>
      </c>
    </row>
    <row r="694" spans="1:14" x14ac:dyDescent="0.2">
      <c r="A694" s="158"/>
      <c r="B694" s="196" t="e">
        <f>VLOOKUP(A694,Adr!A:B,2,FALSE)</f>
        <v>#N/A</v>
      </c>
      <c r="C694" s="182"/>
      <c r="D694" s="164"/>
      <c r="E694" s="165"/>
      <c r="F694" s="174"/>
      <c r="G694" s="177"/>
      <c r="H694" s="177"/>
      <c r="I694" s="159"/>
      <c r="J694" s="159"/>
      <c r="K694" s="5"/>
      <c r="L694" s="159" t="str">
        <f t="shared" si="43"/>
        <v/>
      </c>
      <c r="M694" s="5" t="e">
        <f t="shared" si="40"/>
        <v>#N/A</v>
      </c>
      <c r="N694" s="3" t="str">
        <f t="shared" si="41"/>
        <v/>
      </c>
    </row>
    <row r="695" spans="1:14" x14ac:dyDescent="0.2">
      <c r="A695" s="158"/>
      <c r="B695" s="196" t="e">
        <f>VLOOKUP(A695,Adr!A:B,2,FALSE)</f>
        <v>#N/A</v>
      </c>
      <c r="C695" s="188"/>
      <c r="D695" s="178"/>
      <c r="E695" s="165"/>
      <c r="F695" s="158"/>
      <c r="G695" s="161"/>
      <c r="H695" s="161"/>
      <c r="I695" s="159"/>
      <c r="J695" s="159"/>
      <c r="K695" s="5"/>
      <c r="L695" s="159" t="str">
        <f t="shared" si="43"/>
        <v/>
      </c>
      <c r="M695" s="5" t="e">
        <f t="shared" si="40"/>
        <v>#N/A</v>
      </c>
      <c r="N695" s="3" t="str">
        <f t="shared" si="41"/>
        <v/>
      </c>
    </row>
    <row r="696" spans="1:14" x14ac:dyDescent="0.2">
      <c r="A696" s="158"/>
      <c r="B696" s="196" t="e">
        <f>VLOOKUP(A696,Adr!A:B,2,FALSE)</f>
        <v>#N/A</v>
      </c>
      <c r="C696" s="188"/>
      <c r="D696" s="178"/>
      <c r="E696" s="165"/>
      <c r="F696" s="158"/>
      <c r="G696" s="161"/>
      <c r="H696" s="161"/>
      <c r="I696" s="159"/>
      <c r="J696" s="159"/>
      <c r="K696" s="5"/>
      <c r="L696" s="159" t="str">
        <f t="shared" si="43"/>
        <v/>
      </c>
      <c r="M696" s="5" t="e">
        <f t="shared" si="40"/>
        <v>#N/A</v>
      </c>
      <c r="N696" s="3" t="str">
        <f t="shared" si="41"/>
        <v/>
      </c>
    </row>
    <row r="697" spans="1:14" x14ac:dyDescent="0.2">
      <c r="A697" s="158"/>
      <c r="B697" s="196" t="e">
        <f>VLOOKUP(A697,Adr!A:B,2,FALSE)</f>
        <v>#N/A</v>
      </c>
      <c r="C697" s="182"/>
      <c r="D697" s="164"/>
      <c r="E697" s="165"/>
      <c r="F697" s="158"/>
      <c r="G697" s="161"/>
      <c r="H697" s="161"/>
      <c r="I697" s="184"/>
      <c r="J697" s="159"/>
      <c r="K697" s="5"/>
      <c r="L697" s="159" t="str">
        <f t="shared" si="43"/>
        <v/>
      </c>
      <c r="M697" s="5" t="e">
        <f t="shared" si="40"/>
        <v>#N/A</v>
      </c>
      <c r="N697" s="3" t="str">
        <f t="shared" si="41"/>
        <v/>
      </c>
    </row>
    <row r="698" spans="1:14" x14ac:dyDescent="0.2">
      <c r="A698" s="158"/>
      <c r="B698" s="196" t="e">
        <f>VLOOKUP(A698,Adr!A:B,2,FALSE)</f>
        <v>#N/A</v>
      </c>
      <c r="C698" s="177"/>
      <c r="D698" s="179"/>
      <c r="E698" s="165"/>
      <c r="F698" s="174"/>
      <c r="G698" s="177"/>
      <c r="H698" s="177"/>
      <c r="I698" s="184"/>
      <c r="J698" s="159"/>
      <c r="K698" s="5"/>
      <c r="L698" s="159" t="str">
        <f t="shared" si="43"/>
        <v/>
      </c>
      <c r="M698" s="5" t="e">
        <f t="shared" si="40"/>
        <v>#N/A</v>
      </c>
      <c r="N698" s="3" t="str">
        <f t="shared" si="41"/>
        <v/>
      </c>
    </row>
    <row r="699" spans="1:14" x14ac:dyDescent="0.2">
      <c r="A699" s="158"/>
      <c r="B699" s="196" t="e">
        <f>VLOOKUP(A699,Adr!A:B,2,FALSE)</f>
        <v>#N/A</v>
      </c>
      <c r="C699" s="177"/>
      <c r="D699" s="179"/>
      <c r="E699" s="165"/>
      <c r="F699" s="174"/>
      <c r="G699" s="177"/>
      <c r="H699" s="177"/>
      <c r="I699" s="184"/>
      <c r="J699" s="159"/>
      <c r="K699" s="5"/>
      <c r="L699" s="159" t="str">
        <f t="shared" si="43"/>
        <v/>
      </c>
      <c r="M699" s="5" t="e">
        <f t="shared" si="40"/>
        <v>#N/A</v>
      </c>
      <c r="N699" s="3" t="str">
        <f t="shared" si="41"/>
        <v/>
      </c>
    </row>
    <row r="700" spans="1:14" x14ac:dyDescent="0.2">
      <c r="A700" s="158"/>
      <c r="B700" s="196" t="e">
        <f>VLOOKUP(A700,Adr!A:B,2,FALSE)</f>
        <v>#N/A</v>
      </c>
      <c r="C700" s="182"/>
      <c r="D700" s="164"/>
      <c r="E700" s="165"/>
      <c r="F700" s="174"/>
      <c r="G700" s="177"/>
      <c r="H700" s="177"/>
      <c r="I700" s="159"/>
      <c r="J700" s="159"/>
      <c r="K700" s="5"/>
      <c r="L700" s="159" t="str">
        <f t="shared" si="43"/>
        <v/>
      </c>
      <c r="M700" s="5" t="e">
        <f t="shared" si="40"/>
        <v>#N/A</v>
      </c>
      <c r="N700" s="3" t="str">
        <f t="shared" si="41"/>
        <v/>
      </c>
    </row>
    <row r="701" spans="1:14" x14ac:dyDescent="0.2">
      <c r="A701" s="158"/>
      <c r="B701" s="196" t="e">
        <f>VLOOKUP(A701,Adr!A:B,2,FALSE)</f>
        <v>#N/A</v>
      </c>
      <c r="C701" s="177"/>
      <c r="D701" s="179"/>
      <c r="E701" s="165"/>
      <c r="F701" s="174"/>
      <c r="G701" s="177"/>
      <c r="H701" s="177"/>
      <c r="I701" s="184"/>
      <c r="J701" s="159"/>
      <c r="K701" s="5"/>
      <c r="L701" s="159" t="str">
        <f t="shared" si="43"/>
        <v/>
      </c>
      <c r="M701" s="5" t="e">
        <f t="shared" si="40"/>
        <v>#N/A</v>
      </c>
      <c r="N701" s="3" t="str">
        <f t="shared" si="41"/>
        <v/>
      </c>
    </row>
    <row r="702" spans="1:14" x14ac:dyDescent="0.2">
      <c r="A702" s="158"/>
      <c r="B702" s="196" t="e">
        <f>VLOOKUP(A702,Adr!A:B,2,FALSE)</f>
        <v>#N/A</v>
      </c>
      <c r="C702" s="177"/>
      <c r="D702" s="179"/>
      <c r="E702" s="165"/>
      <c r="F702" s="174"/>
      <c r="G702" s="177"/>
      <c r="H702" s="177"/>
      <c r="I702" s="184"/>
      <c r="J702" s="159"/>
      <c r="K702" s="5"/>
      <c r="L702" s="159" t="str">
        <f t="shared" si="43"/>
        <v/>
      </c>
      <c r="M702" s="5" t="e">
        <f t="shared" si="40"/>
        <v>#N/A</v>
      </c>
      <c r="N702" s="3" t="str">
        <f t="shared" si="41"/>
        <v/>
      </c>
    </row>
    <row r="703" spans="1:14" x14ac:dyDescent="0.2">
      <c r="A703" s="158"/>
      <c r="B703" s="196" t="e">
        <f>VLOOKUP(A703,Adr!A:B,2,FALSE)</f>
        <v>#N/A</v>
      </c>
      <c r="C703" s="177"/>
      <c r="D703" s="179"/>
      <c r="E703" s="165"/>
      <c r="F703" s="174"/>
      <c r="G703" s="177"/>
      <c r="H703" s="177"/>
      <c r="I703" s="184"/>
      <c r="J703" s="159"/>
      <c r="K703" s="5"/>
      <c r="L703" s="159" t="str">
        <f t="shared" si="43"/>
        <v/>
      </c>
      <c r="M703" s="5" t="e">
        <f t="shared" si="40"/>
        <v>#N/A</v>
      </c>
      <c r="N703" s="3" t="str">
        <f t="shared" si="41"/>
        <v/>
      </c>
    </row>
    <row r="704" spans="1:14" x14ac:dyDescent="0.2">
      <c r="A704" s="158"/>
      <c r="B704" s="196" t="e">
        <f>VLOOKUP(A704,Adr!A:B,2,FALSE)</f>
        <v>#N/A</v>
      </c>
      <c r="C704" s="177"/>
      <c r="D704" s="179"/>
      <c r="E704" s="165"/>
      <c r="F704" s="174"/>
      <c r="G704" s="177"/>
      <c r="H704" s="177"/>
      <c r="I704" s="184"/>
      <c r="J704" s="159"/>
      <c r="K704" s="5"/>
      <c r="L704" s="159" t="str">
        <f t="shared" si="43"/>
        <v/>
      </c>
      <c r="M704" s="5" t="e">
        <f t="shared" si="40"/>
        <v>#N/A</v>
      </c>
      <c r="N704" s="3" t="str">
        <f t="shared" si="41"/>
        <v/>
      </c>
    </row>
    <row r="705" spans="1:14" x14ac:dyDescent="0.2">
      <c r="A705" s="158"/>
      <c r="B705" s="196" t="e">
        <f>VLOOKUP(A705,Adr!A:B,2,FALSE)</f>
        <v>#N/A</v>
      </c>
      <c r="C705" s="182"/>
      <c r="D705" s="164"/>
      <c r="E705" s="165"/>
      <c r="F705" s="174"/>
      <c r="G705" s="177"/>
      <c r="H705" s="177"/>
      <c r="I705" s="159"/>
      <c r="J705" s="159"/>
      <c r="K705" s="5"/>
      <c r="L705" s="159" t="str">
        <f t="shared" si="43"/>
        <v/>
      </c>
      <c r="M705" s="5" t="e">
        <f t="shared" si="40"/>
        <v>#N/A</v>
      </c>
      <c r="N705" s="3" t="str">
        <f t="shared" si="41"/>
        <v/>
      </c>
    </row>
    <row r="706" spans="1:14" x14ac:dyDescent="0.2">
      <c r="A706" s="158"/>
      <c r="B706" s="196" t="e">
        <f>VLOOKUP(A706,Adr!A:B,2,FALSE)</f>
        <v>#N/A</v>
      </c>
      <c r="C706" s="177"/>
      <c r="D706" s="179"/>
      <c r="E706" s="165"/>
      <c r="F706" s="174"/>
      <c r="G706" s="177"/>
      <c r="H706" s="177"/>
      <c r="I706" s="184"/>
      <c r="J706" s="159"/>
      <c r="K706" s="5"/>
      <c r="L706" s="159" t="str">
        <f t="shared" si="43"/>
        <v/>
      </c>
      <c r="M706" s="5" t="e">
        <f t="shared" ref="M706:M762" si="44">B706&amp;F706&amp;H706&amp;C706</f>
        <v>#N/A</v>
      </c>
      <c r="N706" s="3" t="str">
        <f t="shared" ref="N706:N762" si="45">+I706&amp;H706</f>
        <v/>
      </c>
    </row>
    <row r="707" spans="1:14" x14ac:dyDescent="0.2">
      <c r="A707" s="158"/>
      <c r="B707" s="196" t="e">
        <f>VLOOKUP(A707,Adr!A:B,2,FALSE)</f>
        <v>#N/A</v>
      </c>
      <c r="C707" s="188"/>
      <c r="D707" s="178"/>
      <c r="E707" s="165"/>
      <c r="F707" s="158"/>
      <c r="G707" s="161"/>
      <c r="H707" s="161"/>
      <c r="I707" s="159"/>
      <c r="J707" s="159"/>
      <c r="K707" s="5"/>
      <c r="L707" s="159" t="str">
        <f t="shared" si="43"/>
        <v/>
      </c>
      <c r="M707" s="5" t="e">
        <f t="shared" si="44"/>
        <v>#N/A</v>
      </c>
      <c r="N707" s="3" t="str">
        <f t="shared" si="45"/>
        <v/>
      </c>
    </row>
    <row r="708" spans="1:14" x14ac:dyDescent="0.2">
      <c r="A708" s="158"/>
      <c r="B708" s="196" t="e">
        <f>VLOOKUP(A708,Adr!A:B,2,FALSE)</f>
        <v>#N/A</v>
      </c>
      <c r="C708" s="182"/>
      <c r="D708" s="164"/>
      <c r="E708" s="165"/>
      <c r="F708" s="158"/>
      <c r="G708" s="161"/>
      <c r="H708" s="161"/>
      <c r="I708" s="184"/>
      <c r="J708" s="159"/>
      <c r="K708" s="5"/>
      <c r="L708" s="159" t="str">
        <f t="shared" si="43"/>
        <v/>
      </c>
      <c r="M708" s="5" t="e">
        <f t="shared" si="44"/>
        <v>#N/A</v>
      </c>
      <c r="N708" s="3" t="str">
        <f t="shared" si="45"/>
        <v/>
      </c>
    </row>
    <row r="709" spans="1:14" x14ac:dyDescent="0.2">
      <c r="A709" s="158"/>
      <c r="B709" s="196" t="e">
        <f>VLOOKUP(A709,Adr!A:B,2,FALSE)</f>
        <v>#N/A</v>
      </c>
      <c r="C709" s="188"/>
      <c r="D709" s="179"/>
      <c r="E709" s="165"/>
      <c r="F709" s="158"/>
      <c r="G709" s="161"/>
      <c r="H709" s="161"/>
      <c r="I709" s="184"/>
      <c r="J709" s="159"/>
      <c r="K709" s="5"/>
      <c r="L709" s="159" t="str">
        <f t="shared" si="43"/>
        <v/>
      </c>
      <c r="M709" s="5" t="e">
        <f t="shared" si="44"/>
        <v>#N/A</v>
      </c>
      <c r="N709" s="3" t="str">
        <f t="shared" si="45"/>
        <v/>
      </c>
    </row>
    <row r="710" spans="1:14" x14ac:dyDescent="0.2">
      <c r="A710" s="158"/>
      <c r="B710" s="196" t="e">
        <f>VLOOKUP(A710,Adr!A:B,2,FALSE)</f>
        <v>#N/A</v>
      </c>
      <c r="C710" s="182"/>
      <c r="D710" s="164"/>
      <c r="E710" s="165"/>
      <c r="F710" s="174"/>
      <c r="G710" s="177"/>
      <c r="H710" s="177"/>
      <c r="I710" s="159"/>
      <c r="J710" s="159"/>
      <c r="K710" s="5"/>
      <c r="L710" s="159" t="str">
        <f t="shared" si="43"/>
        <v/>
      </c>
      <c r="M710" s="5" t="e">
        <f t="shared" si="44"/>
        <v>#N/A</v>
      </c>
      <c r="N710" s="3" t="str">
        <f t="shared" si="45"/>
        <v/>
      </c>
    </row>
    <row r="711" spans="1:14" x14ac:dyDescent="0.2">
      <c r="A711" s="158"/>
      <c r="B711" s="196" t="e">
        <f>VLOOKUP(A711,Adr!A:B,2,FALSE)</f>
        <v>#N/A</v>
      </c>
      <c r="C711" s="182"/>
      <c r="D711" s="164"/>
      <c r="E711" s="165"/>
      <c r="F711" s="174"/>
      <c r="G711" s="177"/>
      <c r="H711" s="177"/>
      <c r="I711" s="159"/>
      <c r="J711" s="159"/>
      <c r="K711" s="5"/>
      <c r="L711" s="159" t="str">
        <f t="shared" si="43"/>
        <v/>
      </c>
      <c r="M711" s="5" t="e">
        <f t="shared" si="44"/>
        <v>#N/A</v>
      </c>
      <c r="N711" s="3" t="str">
        <f t="shared" si="45"/>
        <v/>
      </c>
    </row>
    <row r="712" spans="1:14" x14ac:dyDescent="0.2">
      <c r="A712" s="158"/>
      <c r="B712" s="196" t="e">
        <f>VLOOKUP(A712,Adr!A:B,2,FALSE)</f>
        <v>#N/A</v>
      </c>
      <c r="C712" s="177"/>
      <c r="D712" s="179"/>
      <c r="E712" s="165"/>
      <c r="F712" s="174"/>
      <c r="G712" s="177"/>
      <c r="H712" s="177"/>
      <c r="I712" s="184"/>
      <c r="J712" s="159"/>
      <c r="K712" s="5"/>
      <c r="L712" s="159" t="str">
        <f t="shared" si="43"/>
        <v/>
      </c>
      <c r="M712" s="5" t="e">
        <f t="shared" si="44"/>
        <v>#N/A</v>
      </c>
      <c r="N712" s="3" t="str">
        <f t="shared" si="45"/>
        <v/>
      </c>
    </row>
    <row r="713" spans="1:14" x14ac:dyDescent="0.2">
      <c r="A713" s="158"/>
      <c r="B713" s="196" t="e">
        <f>VLOOKUP(A713,Adr!A:B,2,FALSE)</f>
        <v>#N/A</v>
      </c>
      <c r="C713" s="161"/>
      <c r="D713" s="164"/>
      <c r="E713" s="165"/>
      <c r="F713" s="158"/>
      <c r="G713" s="161"/>
      <c r="H713" s="161"/>
      <c r="I713" s="184"/>
      <c r="J713" s="159"/>
      <c r="K713" s="5"/>
      <c r="L713" s="159" t="str">
        <f t="shared" si="43"/>
        <v/>
      </c>
      <c r="M713" s="5" t="e">
        <f t="shared" si="44"/>
        <v>#N/A</v>
      </c>
      <c r="N713" s="3" t="str">
        <f t="shared" si="45"/>
        <v/>
      </c>
    </row>
    <row r="714" spans="1:14" x14ac:dyDescent="0.2">
      <c r="A714" s="158"/>
      <c r="B714" s="196" t="e">
        <f>VLOOKUP(A714,Adr!A:B,2,FALSE)</f>
        <v>#N/A</v>
      </c>
      <c r="C714" s="188"/>
      <c r="D714" s="178"/>
      <c r="E714" s="165"/>
      <c r="F714" s="158"/>
      <c r="G714" s="161"/>
      <c r="H714" s="161"/>
      <c r="I714" s="159"/>
      <c r="J714" s="159"/>
      <c r="K714" s="5"/>
      <c r="L714" s="159" t="str">
        <f t="shared" si="43"/>
        <v/>
      </c>
      <c r="M714" s="5" t="e">
        <f t="shared" si="44"/>
        <v>#N/A</v>
      </c>
      <c r="N714" s="3" t="str">
        <f t="shared" si="45"/>
        <v/>
      </c>
    </row>
    <row r="715" spans="1:14" x14ac:dyDescent="0.2">
      <c r="A715" s="158"/>
      <c r="B715" s="196" t="e">
        <f>VLOOKUP(A715,Adr!A:B,2,FALSE)</f>
        <v>#N/A</v>
      </c>
      <c r="C715" s="188"/>
      <c r="D715" s="178"/>
      <c r="E715" s="165"/>
      <c r="F715" s="158"/>
      <c r="G715" s="161"/>
      <c r="H715" s="161"/>
      <c r="I715" s="159"/>
      <c r="J715" s="159"/>
      <c r="K715" s="5"/>
      <c r="L715" s="159" t="str">
        <f t="shared" si="43"/>
        <v/>
      </c>
      <c r="M715" s="5" t="e">
        <f t="shared" si="44"/>
        <v>#N/A</v>
      </c>
      <c r="N715" s="3" t="str">
        <f t="shared" si="45"/>
        <v/>
      </c>
    </row>
    <row r="716" spans="1:14" x14ac:dyDescent="0.2">
      <c r="A716" s="174"/>
      <c r="B716" s="196" t="e">
        <f>VLOOKUP(A716,Adr!A:B,2,FALSE)</f>
        <v>#N/A</v>
      </c>
      <c r="C716" s="177"/>
      <c r="D716" s="179"/>
      <c r="E716" s="165"/>
      <c r="F716" s="174"/>
      <c r="G716" s="177"/>
      <c r="H716" s="177"/>
      <c r="I716" s="184"/>
      <c r="J716" s="159"/>
      <c r="K716" s="5"/>
      <c r="L716" s="159" t="str">
        <f t="shared" si="43"/>
        <v/>
      </c>
      <c r="M716" s="5" t="e">
        <f t="shared" si="44"/>
        <v>#N/A</v>
      </c>
      <c r="N716" s="3" t="str">
        <f t="shared" si="45"/>
        <v/>
      </c>
    </row>
    <row r="717" spans="1:14" x14ac:dyDescent="0.2">
      <c r="A717" s="194"/>
      <c r="B717" s="196" t="e">
        <f>VLOOKUP(A717,Adr!A:B,2,FALSE)</f>
        <v>#N/A</v>
      </c>
      <c r="C717" s="161"/>
      <c r="D717" s="164"/>
      <c r="E717" s="165"/>
      <c r="F717" s="158"/>
      <c r="G717" s="161"/>
      <c r="H717" s="161"/>
      <c r="I717" s="184"/>
      <c r="J717" s="159"/>
      <c r="K717" s="5"/>
      <c r="L717" s="159" t="str">
        <f t="shared" si="43"/>
        <v/>
      </c>
      <c r="M717" s="5" t="e">
        <f t="shared" si="44"/>
        <v>#N/A</v>
      </c>
      <c r="N717" s="3" t="str">
        <f t="shared" si="45"/>
        <v/>
      </c>
    </row>
    <row r="718" spans="1:14" x14ac:dyDescent="0.2">
      <c r="A718" s="158"/>
      <c r="B718" s="196" t="e">
        <f>VLOOKUP(A718,Adr!A:B,2,FALSE)</f>
        <v>#N/A</v>
      </c>
      <c r="C718" s="182"/>
      <c r="D718" s="164"/>
      <c r="E718" s="165"/>
      <c r="F718" s="158"/>
      <c r="G718" s="161"/>
      <c r="H718" s="161"/>
      <c r="I718" s="184"/>
      <c r="J718" s="159"/>
      <c r="K718" s="5"/>
      <c r="L718" s="159" t="str">
        <f t="shared" si="43"/>
        <v/>
      </c>
      <c r="M718" s="5" t="e">
        <f t="shared" si="44"/>
        <v>#N/A</v>
      </c>
      <c r="N718" s="3" t="str">
        <f t="shared" si="45"/>
        <v/>
      </c>
    </row>
    <row r="719" spans="1:14" x14ac:dyDescent="0.2">
      <c r="A719" s="190"/>
      <c r="B719" s="196" t="e">
        <f>VLOOKUP(A719,Adr!A:B,2,FALSE)</f>
        <v>#N/A</v>
      </c>
      <c r="C719" s="161"/>
      <c r="D719" s="164"/>
      <c r="E719" s="165"/>
      <c r="F719" s="158"/>
      <c r="G719" s="161"/>
      <c r="H719" s="161"/>
      <c r="I719" s="184"/>
      <c r="J719" s="159"/>
      <c r="K719" s="5"/>
      <c r="L719" s="159" t="str">
        <f t="shared" si="43"/>
        <v/>
      </c>
      <c r="M719" s="5" t="e">
        <f t="shared" si="44"/>
        <v>#N/A</v>
      </c>
      <c r="N719" s="3" t="str">
        <f t="shared" si="45"/>
        <v/>
      </c>
    </row>
    <row r="720" spans="1:14" x14ac:dyDescent="0.2">
      <c r="A720" s="190"/>
      <c r="B720" s="196" t="e">
        <f>VLOOKUP(A720,Adr!A:B,2,FALSE)</f>
        <v>#N/A</v>
      </c>
      <c r="C720" s="161"/>
      <c r="D720" s="164"/>
      <c r="E720" s="165"/>
      <c r="F720" s="158"/>
      <c r="G720" s="161"/>
      <c r="H720" s="161"/>
      <c r="I720" s="184"/>
      <c r="J720" s="159"/>
      <c r="K720" s="5"/>
      <c r="L720" s="159" t="str">
        <f t="shared" ref="L720:L751" si="46">A720&amp;G720&amp;H720</f>
        <v/>
      </c>
      <c r="M720" s="5" t="e">
        <f t="shared" si="44"/>
        <v>#N/A</v>
      </c>
      <c r="N720" s="3" t="str">
        <f t="shared" si="45"/>
        <v/>
      </c>
    </row>
    <row r="721" spans="1:14" x14ac:dyDescent="0.2">
      <c r="A721" s="174"/>
      <c r="B721" s="196" t="e">
        <f>VLOOKUP(A721,Adr!A:B,2,FALSE)</f>
        <v>#N/A</v>
      </c>
      <c r="C721" s="177"/>
      <c r="D721" s="179"/>
      <c r="E721" s="165"/>
      <c r="F721" s="174"/>
      <c r="G721" s="177"/>
      <c r="H721" s="177"/>
      <c r="I721" s="184"/>
      <c r="J721" s="159"/>
      <c r="K721" s="5"/>
      <c r="L721" s="159" t="str">
        <f t="shared" si="46"/>
        <v/>
      </c>
      <c r="M721" s="5" t="e">
        <f t="shared" si="44"/>
        <v>#N/A</v>
      </c>
      <c r="N721" s="3" t="str">
        <f t="shared" si="45"/>
        <v/>
      </c>
    </row>
    <row r="722" spans="1:14" x14ac:dyDescent="0.2">
      <c r="A722" s="158"/>
      <c r="B722" s="196" t="e">
        <f>VLOOKUP(A722,Adr!A:B,2,FALSE)</f>
        <v>#N/A</v>
      </c>
      <c r="C722" s="182"/>
      <c r="D722" s="164"/>
      <c r="E722" s="165"/>
      <c r="F722" s="174"/>
      <c r="G722" s="177"/>
      <c r="H722" s="177"/>
      <c r="I722" s="159"/>
      <c r="J722" s="159"/>
      <c r="K722" s="5"/>
      <c r="L722" s="159" t="str">
        <f t="shared" si="46"/>
        <v/>
      </c>
      <c r="M722" s="5" t="e">
        <f t="shared" si="44"/>
        <v>#N/A</v>
      </c>
      <c r="N722" s="3" t="str">
        <f t="shared" si="45"/>
        <v/>
      </c>
    </row>
    <row r="723" spans="1:14" x14ac:dyDescent="0.2">
      <c r="A723" s="158"/>
      <c r="B723" s="196" t="e">
        <f>VLOOKUP(A723,Adr!A:B,2,FALSE)</f>
        <v>#N/A</v>
      </c>
      <c r="C723" s="182"/>
      <c r="D723" s="164"/>
      <c r="E723" s="165"/>
      <c r="F723" s="174"/>
      <c r="G723" s="177"/>
      <c r="H723" s="177"/>
      <c r="I723" s="159"/>
      <c r="J723" s="159"/>
      <c r="K723" s="5"/>
      <c r="L723" s="159" t="str">
        <f t="shared" si="46"/>
        <v/>
      </c>
      <c r="M723" s="5" t="e">
        <f t="shared" si="44"/>
        <v>#N/A</v>
      </c>
      <c r="N723" s="3" t="str">
        <f t="shared" si="45"/>
        <v/>
      </c>
    </row>
    <row r="724" spans="1:14" x14ac:dyDescent="0.2">
      <c r="A724" s="158"/>
      <c r="B724" s="196" t="e">
        <f>VLOOKUP(A724,Adr!A:B,2,FALSE)</f>
        <v>#N/A</v>
      </c>
      <c r="C724" s="161"/>
      <c r="D724" s="164"/>
      <c r="E724" s="165"/>
      <c r="F724" s="158"/>
      <c r="G724" s="161"/>
      <c r="H724" s="161"/>
      <c r="I724" s="184"/>
      <c r="J724" s="159"/>
      <c r="K724" s="5"/>
      <c r="L724" s="159" t="str">
        <f t="shared" si="46"/>
        <v/>
      </c>
      <c r="M724" s="5" t="e">
        <f t="shared" si="44"/>
        <v>#N/A</v>
      </c>
      <c r="N724" s="3" t="str">
        <f t="shared" si="45"/>
        <v/>
      </c>
    </row>
    <row r="725" spans="1:14" x14ac:dyDescent="0.2">
      <c r="A725" s="158"/>
      <c r="B725" s="196" t="e">
        <f>VLOOKUP(A725,Adr!A:B,2,FALSE)</f>
        <v>#N/A</v>
      </c>
      <c r="C725" s="177"/>
      <c r="D725" s="179"/>
      <c r="E725" s="165"/>
      <c r="F725" s="174"/>
      <c r="G725" s="177"/>
      <c r="H725" s="177"/>
      <c r="I725" s="184"/>
      <c r="J725" s="159"/>
      <c r="K725" s="5"/>
      <c r="L725" s="159" t="str">
        <f t="shared" si="46"/>
        <v/>
      </c>
      <c r="M725" s="5" t="e">
        <f t="shared" si="44"/>
        <v>#N/A</v>
      </c>
      <c r="N725" s="3" t="str">
        <f t="shared" si="45"/>
        <v/>
      </c>
    </row>
    <row r="726" spans="1:14" x14ac:dyDescent="0.2">
      <c r="A726" s="158"/>
      <c r="B726" s="196" t="e">
        <f>VLOOKUP(A726,Adr!A:B,2,FALSE)</f>
        <v>#N/A</v>
      </c>
      <c r="C726" s="177"/>
      <c r="D726" s="179"/>
      <c r="E726" s="165"/>
      <c r="F726" s="174"/>
      <c r="G726" s="177"/>
      <c r="H726" s="177"/>
      <c r="I726" s="184"/>
      <c r="J726" s="159"/>
      <c r="K726" s="5"/>
      <c r="L726" s="159" t="str">
        <f t="shared" si="46"/>
        <v/>
      </c>
      <c r="M726" s="5" t="e">
        <f t="shared" si="44"/>
        <v>#N/A</v>
      </c>
      <c r="N726" s="3" t="str">
        <f t="shared" si="45"/>
        <v/>
      </c>
    </row>
    <row r="727" spans="1:14" x14ac:dyDescent="0.2">
      <c r="A727" s="158"/>
      <c r="B727" s="196" t="e">
        <f>VLOOKUP(A727,Adr!A:B,2,FALSE)</f>
        <v>#N/A</v>
      </c>
      <c r="C727" s="182"/>
      <c r="D727" s="164"/>
      <c r="E727" s="165"/>
      <c r="F727" s="174"/>
      <c r="G727" s="177"/>
      <c r="H727" s="177"/>
      <c r="I727" s="159"/>
      <c r="J727" s="159"/>
      <c r="K727" s="5"/>
      <c r="L727" s="159" t="str">
        <f t="shared" si="46"/>
        <v/>
      </c>
      <c r="M727" s="5" t="e">
        <f t="shared" si="44"/>
        <v>#N/A</v>
      </c>
      <c r="N727" s="3" t="str">
        <f t="shared" si="45"/>
        <v/>
      </c>
    </row>
    <row r="728" spans="1:14" x14ac:dyDescent="0.2">
      <c r="A728" s="174"/>
      <c r="B728" s="196" t="e">
        <f>VLOOKUP(A728,Adr!A:B,2,FALSE)</f>
        <v>#N/A</v>
      </c>
      <c r="C728" s="177"/>
      <c r="D728" s="179"/>
      <c r="E728" s="222"/>
      <c r="F728" s="174"/>
      <c r="G728" s="177"/>
      <c r="H728" s="177"/>
      <c r="I728" s="184"/>
      <c r="J728" s="159"/>
      <c r="K728" s="5"/>
      <c r="L728" s="159" t="str">
        <f t="shared" si="46"/>
        <v/>
      </c>
      <c r="M728" s="5" t="e">
        <f t="shared" si="44"/>
        <v>#N/A</v>
      </c>
      <c r="N728" s="3" t="str">
        <f t="shared" si="45"/>
        <v/>
      </c>
    </row>
    <row r="729" spans="1:14" x14ac:dyDescent="0.2">
      <c r="A729" s="174"/>
      <c r="B729" s="196" t="e">
        <f>VLOOKUP(A729,Adr!A:B,2,FALSE)</f>
        <v>#N/A</v>
      </c>
      <c r="C729" s="177"/>
      <c r="D729" s="179"/>
      <c r="E729" s="222"/>
      <c r="F729" s="174"/>
      <c r="G729" s="177"/>
      <c r="H729" s="177"/>
      <c r="I729" s="184"/>
      <c r="J729" s="159"/>
      <c r="K729" s="5"/>
      <c r="L729" s="159" t="str">
        <f t="shared" si="46"/>
        <v/>
      </c>
      <c r="M729" s="5" t="e">
        <f t="shared" si="44"/>
        <v>#N/A</v>
      </c>
      <c r="N729" s="3" t="str">
        <f t="shared" si="45"/>
        <v/>
      </c>
    </row>
    <row r="730" spans="1:14" x14ac:dyDescent="0.2">
      <c r="A730" s="174"/>
      <c r="B730" s="196" t="e">
        <f>VLOOKUP(A730,Adr!A:B,2,FALSE)</f>
        <v>#N/A</v>
      </c>
      <c r="C730" s="177"/>
      <c r="D730" s="179"/>
      <c r="E730" s="222"/>
      <c r="F730" s="174"/>
      <c r="G730" s="177"/>
      <c r="H730" s="177"/>
      <c r="I730" s="184"/>
      <c r="J730" s="159"/>
      <c r="K730" s="5"/>
      <c r="L730" s="159" t="str">
        <f t="shared" si="46"/>
        <v/>
      </c>
      <c r="M730" s="5" t="e">
        <f t="shared" si="44"/>
        <v>#N/A</v>
      </c>
      <c r="N730" s="3" t="str">
        <f t="shared" si="45"/>
        <v/>
      </c>
    </row>
    <row r="731" spans="1:14" x14ac:dyDescent="0.2">
      <c r="A731" s="174"/>
      <c r="B731" s="196" t="e">
        <f>VLOOKUP(A731,Adr!A:B,2,FALSE)</f>
        <v>#N/A</v>
      </c>
      <c r="C731" s="177"/>
      <c r="D731" s="179"/>
      <c r="E731" s="222"/>
      <c r="F731" s="174"/>
      <c r="G731" s="177"/>
      <c r="H731" s="177"/>
      <c r="I731" s="184"/>
      <c r="J731" s="159"/>
      <c r="K731" s="5"/>
      <c r="L731" s="159" t="str">
        <f t="shared" si="46"/>
        <v/>
      </c>
      <c r="M731" s="5" t="e">
        <f t="shared" si="44"/>
        <v>#N/A</v>
      </c>
      <c r="N731" s="3" t="str">
        <f t="shared" si="45"/>
        <v/>
      </c>
    </row>
    <row r="732" spans="1:14" x14ac:dyDescent="0.2">
      <c r="A732" s="174"/>
      <c r="B732" s="196" t="e">
        <f>VLOOKUP(A732,Adr!A:B,2,FALSE)</f>
        <v>#N/A</v>
      </c>
      <c r="C732" s="177"/>
      <c r="D732" s="179"/>
      <c r="E732" s="222"/>
      <c r="F732" s="174"/>
      <c r="G732" s="177"/>
      <c r="H732" s="177"/>
      <c r="I732" s="184"/>
      <c r="J732" s="159"/>
      <c r="K732" s="5"/>
      <c r="L732" s="159" t="str">
        <f t="shared" si="46"/>
        <v/>
      </c>
      <c r="M732" s="5" t="e">
        <f t="shared" si="44"/>
        <v>#N/A</v>
      </c>
      <c r="N732" s="3" t="str">
        <f t="shared" si="45"/>
        <v/>
      </c>
    </row>
    <row r="733" spans="1:14" x14ac:dyDescent="0.2">
      <c r="A733" s="174"/>
      <c r="B733" s="196" t="e">
        <f>VLOOKUP(A733,Adr!A:B,2,FALSE)</f>
        <v>#N/A</v>
      </c>
      <c r="C733" s="177"/>
      <c r="D733" s="179"/>
      <c r="E733" s="222"/>
      <c r="F733" s="174"/>
      <c r="G733" s="177"/>
      <c r="H733" s="177"/>
      <c r="I733" s="184"/>
      <c r="J733" s="159"/>
      <c r="K733" s="5"/>
      <c r="L733" s="159" t="str">
        <f t="shared" si="46"/>
        <v/>
      </c>
      <c r="M733" s="5" t="e">
        <f t="shared" si="44"/>
        <v>#N/A</v>
      </c>
      <c r="N733" s="3" t="str">
        <f t="shared" si="45"/>
        <v/>
      </c>
    </row>
    <row r="734" spans="1:14" x14ac:dyDescent="0.2">
      <c r="A734" s="174"/>
      <c r="B734" s="196" t="e">
        <f>VLOOKUP(A734,Adr!A:B,2,FALSE)</f>
        <v>#N/A</v>
      </c>
      <c r="C734" s="177"/>
      <c r="D734" s="179"/>
      <c r="E734" s="222"/>
      <c r="F734" s="174"/>
      <c r="G734" s="177"/>
      <c r="H734" s="177"/>
      <c r="I734" s="184"/>
      <c r="J734" s="159"/>
      <c r="K734" s="5"/>
      <c r="L734" s="159" t="str">
        <f t="shared" si="46"/>
        <v/>
      </c>
      <c r="M734" s="5" t="e">
        <f t="shared" si="44"/>
        <v>#N/A</v>
      </c>
      <c r="N734" s="3" t="str">
        <f t="shared" si="45"/>
        <v/>
      </c>
    </row>
    <row r="735" spans="1:14" x14ac:dyDescent="0.2">
      <c r="A735" s="174"/>
      <c r="B735" s="196" t="e">
        <f>VLOOKUP(A735,Adr!A:B,2,FALSE)</f>
        <v>#N/A</v>
      </c>
      <c r="C735" s="177"/>
      <c r="D735" s="179"/>
      <c r="E735" s="222"/>
      <c r="F735" s="174"/>
      <c r="G735" s="177"/>
      <c r="H735" s="177"/>
      <c r="I735" s="184"/>
      <c r="J735" s="159"/>
      <c r="K735" s="5"/>
      <c r="L735" s="159" t="str">
        <f t="shared" si="46"/>
        <v/>
      </c>
      <c r="M735" s="5" t="e">
        <f t="shared" si="44"/>
        <v>#N/A</v>
      </c>
      <c r="N735" s="3" t="str">
        <f t="shared" si="45"/>
        <v/>
      </c>
    </row>
    <row r="736" spans="1:14" x14ac:dyDescent="0.2">
      <c r="A736" s="174"/>
      <c r="B736" s="196" t="e">
        <f>VLOOKUP(A736,Adr!A:B,2,FALSE)</f>
        <v>#N/A</v>
      </c>
      <c r="C736" s="177"/>
      <c r="D736" s="179"/>
      <c r="E736" s="222"/>
      <c r="F736" s="174"/>
      <c r="G736" s="177"/>
      <c r="H736" s="177"/>
      <c r="I736" s="184"/>
      <c r="J736" s="159"/>
      <c r="K736" s="5"/>
      <c r="L736" s="159" t="str">
        <f t="shared" si="46"/>
        <v/>
      </c>
      <c r="M736" s="5" t="e">
        <f t="shared" si="44"/>
        <v>#N/A</v>
      </c>
      <c r="N736" s="3" t="str">
        <f t="shared" si="45"/>
        <v/>
      </c>
    </row>
    <row r="737" spans="1:14" x14ac:dyDescent="0.2">
      <c r="A737" s="174"/>
      <c r="B737" s="196" t="e">
        <f>VLOOKUP(A737,Adr!A:B,2,FALSE)</f>
        <v>#N/A</v>
      </c>
      <c r="C737" s="177"/>
      <c r="D737" s="179"/>
      <c r="E737" s="222"/>
      <c r="F737" s="174"/>
      <c r="G737" s="177"/>
      <c r="H737" s="177"/>
      <c r="I737" s="184"/>
      <c r="J737" s="159"/>
      <c r="K737" s="5"/>
      <c r="L737" s="159" t="str">
        <f t="shared" si="46"/>
        <v/>
      </c>
      <c r="M737" s="5" t="e">
        <f t="shared" si="44"/>
        <v>#N/A</v>
      </c>
      <c r="N737" s="3" t="str">
        <f t="shared" si="45"/>
        <v/>
      </c>
    </row>
    <row r="738" spans="1:14" x14ac:dyDescent="0.2">
      <c r="A738" s="174"/>
      <c r="B738" s="196" t="e">
        <f>VLOOKUP(A738,Adr!A:B,2,FALSE)</f>
        <v>#N/A</v>
      </c>
      <c r="C738" s="177"/>
      <c r="D738" s="179"/>
      <c r="E738" s="222"/>
      <c r="F738" s="174"/>
      <c r="G738" s="177"/>
      <c r="H738" s="177"/>
      <c r="I738" s="184"/>
      <c r="J738" s="159"/>
      <c r="K738" s="5"/>
      <c r="L738" s="159" t="str">
        <f t="shared" si="46"/>
        <v/>
      </c>
      <c r="M738" s="5" t="e">
        <f t="shared" si="44"/>
        <v>#N/A</v>
      </c>
      <c r="N738" s="3" t="str">
        <f t="shared" si="45"/>
        <v/>
      </c>
    </row>
    <row r="739" spans="1:14" x14ac:dyDescent="0.2">
      <c r="A739" s="174"/>
      <c r="B739" s="196" t="e">
        <f>VLOOKUP(A739,Adr!A:B,2,FALSE)</f>
        <v>#N/A</v>
      </c>
      <c r="C739" s="177"/>
      <c r="D739" s="179"/>
      <c r="E739" s="222"/>
      <c r="F739" s="174"/>
      <c r="G739" s="177"/>
      <c r="H739" s="177"/>
      <c r="I739" s="184"/>
      <c r="J739" s="159"/>
      <c r="K739" s="5"/>
      <c r="L739" s="159" t="str">
        <f t="shared" si="46"/>
        <v/>
      </c>
      <c r="M739" s="5" t="e">
        <f t="shared" si="44"/>
        <v>#N/A</v>
      </c>
      <c r="N739" s="3" t="str">
        <f t="shared" si="45"/>
        <v/>
      </c>
    </row>
    <row r="740" spans="1:14" x14ac:dyDescent="0.2">
      <c r="A740" s="174"/>
      <c r="B740" s="196" t="e">
        <f>VLOOKUP(A740,Adr!A:B,2,FALSE)</f>
        <v>#N/A</v>
      </c>
      <c r="C740" s="177"/>
      <c r="D740" s="179"/>
      <c r="E740" s="222"/>
      <c r="F740" s="174"/>
      <c r="G740" s="177"/>
      <c r="H740" s="177"/>
      <c r="I740" s="184"/>
      <c r="J740" s="159"/>
      <c r="K740" s="5"/>
      <c r="L740" s="159" t="str">
        <f t="shared" si="46"/>
        <v/>
      </c>
      <c r="M740" s="5" t="e">
        <f t="shared" si="44"/>
        <v>#N/A</v>
      </c>
      <c r="N740" s="3" t="str">
        <f t="shared" si="45"/>
        <v/>
      </c>
    </row>
    <row r="741" spans="1:14" x14ac:dyDescent="0.2">
      <c r="A741" s="174"/>
      <c r="B741" s="196" t="e">
        <f>VLOOKUP(A741,Adr!A:B,2,FALSE)</f>
        <v>#N/A</v>
      </c>
      <c r="C741" s="177"/>
      <c r="D741" s="179"/>
      <c r="E741" s="222"/>
      <c r="F741" s="174"/>
      <c r="G741" s="177"/>
      <c r="H741" s="177"/>
      <c r="I741" s="184"/>
      <c r="J741" s="159"/>
      <c r="K741" s="5"/>
      <c r="L741" s="159" t="str">
        <f t="shared" si="46"/>
        <v/>
      </c>
      <c r="M741" s="5" t="e">
        <f t="shared" si="44"/>
        <v>#N/A</v>
      </c>
      <c r="N741" s="3" t="str">
        <f t="shared" si="45"/>
        <v/>
      </c>
    </row>
    <row r="742" spans="1:14" x14ac:dyDescent="0.2">
      <c r="A742" s="174"/>
      <c r="B742" s="196" t="e">
        <f>VLOOKUP(A742,Adr!A:B,2,FALSE)</f>
        <v>#N/A</v>
      </c>
      <c r="C742" s="177"/>
      <c r="D742" s="179"/>
      <c r="E742" s="222"/>
      <c r="F742" s="174"/>
      <c r="G742" s="177"/>
      <c r="H742" s="177"/>
      <c r="I742" s="184"/>
      <c r="J742" s="159"/>
      <c r="K742" s="5"/>
      <c r="L742" s="159" t="str">
        <f t="shared" si="46"/>
        <v/>
      </c>
      <c r="M742" s="5" t="e">
        <f t="shared" si="44"/>
        <v>#N/A</v>
      </c>
      <c r="N742" s="3" t="str">
        <f t="shared" si="45"/>
        <v/>
      </c>
    </row>
    <row r="743" spans="1:14" x14ac:dyDescent="0.2">
      <c r="A743" s="174"/>
      <c r="B743" s="196" t="e">
        <f>VLOOKUP(A743,Adr!A:B,2,FALSE)</f>
        <v>#N/A</v>
      </c>
      <c r="C743" s="177"/>
      <c r="D743" s="179"/>
      <c r="E743" s="222"/>
      <c r="F743" s="174"/>
      <c r="G743" s="177"/>
      <c r="H743" s="177"/>
      <c r="I743" s="184"/>
      <c r="J743" s="159"/>
      <c r="K743" s="5"/>
      <c r="L743" s="159" t="str">
        <f t="shared" si="46"/>
        <v/>
      </c>
      <c r="M743" s="5" t="e">
        <f t="shared" si="44"/>
        <v>#N/A</v>
      </c>
      <c r="N743" s="3" t="str">
        <f t="shared" si="45"/>
        <v/>
      </c>
    </row>
    <row r="744" spans="1:14" x14ac:dyDescent="0.2">
      <c r="A744" s="174"/>
      <c r="B744" s="196" t="e">
        <f>VLOOKUP(A744,Adr!A:B,2,FALSE)</f>
        <v>#N/A</v>
      </c>
      <c r="C744" s="177"/>
      <c r="D744" s="179"/>
      <c r="E744" s="222"/>
      <c r="F744" s="174"/>
      <c r="G744" s="177"/>
      <c r="H744" s="177"/>
      <c r="I744" s="184"/>
      <c r="J744" s="159"/>
      <c r="K744" s="5"/>
      <c r="L744" s="159" t="str">
        <f t="shared" si="46"/>
        <v/>
      </c>
      <c r="M744" s="5" t="e">
        <f t="shared" si="44"/>
        <v>#N/A</v>
      </c>
      <c r="N744" s="3" t="str">
        <f t="shared" si="45"/>
        <v/>
      </c>
    </row>
    <row r="745" spans="1:14" x14ac:dyDescent="0.2">
      <c r="A745" s="174"/>
      <c r="B745" s="196" t="e">
        <f>VLOOKUP(A745,Adr!A:B,2,FALSE)</f>
        <v>#N/A</v>
      </c>
      <c r="C745" s="177"/>
      <c r="D745" s="179"/>
      <c r="E745" s="222"/>
      <c r="F745" s="174"/>
      <c r="G745" s="177"/>
      <c r="H745" s="177"/>
      <c r="I745" s="184"/>
      <c r="J745" s="159"/>
      <c r="K745" s="5"/>
      <c r="L745" s="159" t="str">
        <f t="shared" si="46"/>
        <v/>
      </c>
      <c r="M745" s="5" t="e">
        <f t="shared" si="44"/>
        <v>#N/A</v>
      </c>
      <c r="N745" s="3" t="str">
        <f t="shared" si="45"/>
        <v/>
      </c>
    </row>
    <row r="746" spans="1:14" x14ac:dyDescent="0.2">
      <c r="A746" s="174"/>
      <c r="B746" s="196" t="e">
        <f>VLOOKUP(A746,Adr!A:B,2,FALSE)</f>
        <v>#N/A</v>
      </c>
      <c r="C746" s="177"/>
      <c r="D746" s="179"/>
      <c r="E746" s="222"/>
      <c r="F746" s="174"/>
      <c r="G746" s="177"/>
      <c r="H746" s="177"/>
      <c r="I746" s="184"/>
      <c r="J746" s="159"/>
      <c r="K746" s="5"/>
      <c r="L746" s="159" t="str">
        <f t="shared" si="46"/>
        <v/>
      </c>
      <c r="M746" s="5" t="e">
        <f t="shared" si="44"/>
        <v>#N/A</v>
      </c>
      <c r="N746" s="3" t="str">
        <f t="shared" si="45"/>
        <v/>
      </c>
    </row>
    <row r="747" spans="1:14" x14ac:dyDescent="0.2">
      <c r="A747" s="174"/>
      <c r="B747" s="196" t="e">
        <f>VLOOKUP(A747,Adr!A:B,2,FALSE)</f>
        <v>#N/A</v>
      </c>
      <c r="C747" s="177"/>
      <c r="D747" s="179"/>
      <c r="E747" s="222"/>
      <c r="F747" s="174"/>
      <c r="G747" s="177"/>
      <c r="H747" s="177"/>
      <c r="I747" s="184"/>
      <c r="J747" s="159"/>
      <c r="K747" s="5"/>
      <c r="L747" s="159" t="str">
        <f t="shared" si="46"/>
        <v/>
      </c>
      <c r="M747" s="5" t="e">
        <f t="shared" si="44"/>
        <v>#N/A</v>
      </c>
      <c r="N747" s="3" t="str">
        <f t="shared" si="45"/>
        <v/>
      </c>
    </row>
    <row r="748" spans="1:14" x14ac:dyDescent="0.2">
      <c r="A748" s="174"/>
      <c r="B748" s="196" t="e">
        <f>VLOOKUP(A748,Adr!A:B,2,FALSE)</f>
        <v>#N/A</v>
      </c>
      <c r="C748" s="177"/>
      <c r="D748" s="179"/>
      <c r="E748" s="222"/>
      <c r="F748" s="174"/>
      <c r="G748" s="177"/>
      <c r="H748" s="177"/>
      <c r="I748" s="184"/>
      <c r="J748" s="159"/>
      <c r="K748" s="5"/>
      <c r="L748" s="159" t="str">
        <f t="shared" si="46"/>
        <v/>
      </c>
      <c r="M748" s="5" t="e">
        <f t="shared" si="44"/>
        <v>#N/A</v>
      </c>
      <c r="N748" s="3" t="str">
        <f t="shared" si="45"/>
        <v/>
      </c>
    </row>
    <row r="749" spans="1:14" x14ac:dyDescent="0.2">
      <c r="A749" s="174"/>
      <c r="B749" s="196" t="e">
        <f>VLOOKUP(A749,Adr!A:B,2,FALSE)</f>
        <v>#N/A</v>
      </c>
      <c r="C749" s="177"/>
      <c r="D749" s="179"/>
      <c r="E749" s="222"/>
      <c r="F749" s="174"/>
      <c r="G749" s="177"/>
      <c r="H749" s="177"/>
      <c r="I749" s="184"/>
      <c r="J749" s="159"/>
      <c r="K749" s="5"/>
      <c r="L749" s="159" t="str">
        <f t="shared" si="46"/>
        <v/>
      </c>
      <c r="M749" s="5" t="e">
        <f t="shared" si="44"/>
        <v>#N/A</v>
      </c>
      <c r="N749" s="3" t="str">
        <f t="shared" si="45"/>
        <v/>
      </c>
    </row>
    <row r="750" spans="1:14" x14ac:dyDescent="0.2">
      <c r="A750" s="174"/>
      <c r="B750" s="196" t="e">
        <f>VLOOKUP(A750,Adr!A:B,2,FALSE)</f>
        <v>#N/A</v>
      </c>
      <c r="C750" s="177"/>
      <c r="D750" s="179"/>
      <c r="E750" s="222"/>
      <c r="F750" s="174"/>
      <c r="G750" s="177"/>
      <c r="H750" s="177"/>
      <c r="I750" s="184"/>
      <c r="J750" s="159"/>
      <c r="K750" s="5"/>
      <c r="L750" s="159" t="str">
        <f t="shared" si="46"/>
        <v/>
      </c>
      <c r="M750" s="5" t="e">
        <f t="shared" si="44"/>
        <v>#N/A</v>
      </c>
      <c r="N750" s="3" t="str">
        <f t="shared" si="45"/>
        <v/>
      </c>
    </row>
    <row r="751" spans="1:14" x14ac:dyDescent="0.2">
      <c r="A751" s="174"/>
      <c r="B751" s="196" t="e">
        <f>VLOOKUP(A751,Adr!A:B,2,FALSE)</f>
        <v>#N/A</v>
      </c>
      <c r="C751" s="177"/>
      <c r="D751" s="179"/>
      <c r="E751" s="222"/>
      <c r="F751" s="174"/>
      <c r="G751" s="177"/>
      <c r="H751" s="177"/>
      <c r="I751" s="184"/>
      <c r="J751" s="159"/>
      <c r="K751" s="5"/>
      <c r="L751" s="159" t="str">
        <f t="shared" si="46"/>
        <v/>
      </c>
      <c r="M751" s="5" t="e">
        <f t="shared" si="44"/>
        <v>#N/A</v>
      </c>
      <c r="N751" s="3" t="str">
        <f t="shared" si="45"/>
        <v/>
      </c>
    </row>
    <row r="752" spans="1:14" x14ac:dyDescent="0.2">
      <c r="A752" s="158"/>
      <c r="B752" s="196" t="e">
        <f>VLOOKUP(A752,Adr!A:B,2,FALSE)</f>
        <v>#N/A</v>
      </c>
      <c r="C752" s="188"/>
      <c r="D752" s="178"/>
      <c r="E752" s="165"/>
      <c r="F752" s="158"/>
      <c r="G752" s="161"/>
      <c r="H752" s="161"/>
      <c r="I752" s="159"/>
      <c r="J752" s="159"/>
      <c r="K752" s="5"/>
      <c r="L752" s="159" t="str">
        <f t="shared" ref="L752:L762" si="47">A752&amp;G752&amp;H752</f>
        <v/>
      </c>
      <c r="M752" s="5" t="e">
        <f t="shared" si="44"/>
        <v>#N/A</v>
      </c>
      <c r="N752" s="3" t="str">
        <f t="shared" si="45"/>
        <v/>
      </c>
    </row>
    <row r="753" spans="1:14" x14ac:dyDescent="0.2">
      <c r="A753" s="158"/>
      <c r="B753" s="196" t="e">
        <f>VLOOKUP(A753,Adr!A:B,2,FALSE)</f>
        <v>#N/A</v>
      </c>
      <c r="C753" s="188"/>
      <c r="D753" s="178"/>
      <c r="E753" s="165"/>
      <c r="F753" s="158"/>
      <c r="G753" s="161"/>
      <c r="H753" s="161"/>
      <c r="I753" s="159"/>
      <c r="J753" s="159"/>
      <c r="K753" s="5"/>
      <c r="L753" s="159" t="str">
        <f t="shared" si="47"/>
        <v/>
      </c>
      <c r="M753" s="5" t="e">
        <f t="shared" si="44"/>
        <v>#N/A</v>
      </c>
      <c r="N753" s="3" t="str">
        <f t="shared" si="45"/>
        <v/>
      </c>
    </row>
    <row r="754" spans="1:14" x14ac:dyDescent="0.2">
      <c r="A754" s="158"/>
      <c r="B754" s="196" t="e">
        <f>VLOOKUP(A754,Adr!A:B,2,FALSE)</f>
        <v>#N/A</v>
      </c>
      <c r="C754" s="188"/>
      <c r="D754" s="178"/>
      <c r="E754" s="165"/>
      <c r="F754" s="158"/>
      <c r="G754" s="161"/>
      <c r="H754" s="161"/>
      <c r="I754" s="159"/>
      <c r="J754" s="159"/>
      <c r="K754" s="5"/>
      <c r="L754" s="159" t="str">
        <f t="shared" si="47"/>
        <v/>
      </c>
      <c r="M754" s="5" t="e">
        <f t="shared" si="44"/>
        <v>#N/A</v>
      </c>
      <c r="N754" s="3" t="str">
        <f t="shared" si="45"/>
        <v/>
      </c>
    </row>
    <row r="755" spans="1:14" x14ac:dyDescent="0.2">
      <c r="A755" s="158"/>
      <c r="B755" s="196" t="e">
        <f>VLOOKUP(A755,Adr!A:B,2,FALSE)</f>
        <v>#N/A</v>
      </c>
      <c r="C755" s="188"/>
      <c r="D755" s="178"/>
      <c r="E755" s="165"/>
      <c r="F755" s="158"/>
      <c r="G755" s="161"/>
      <c r="H755" s="161"/>
      <c r="I755" s="159"/>
      <c r="J755" s="159"/>
      <c r="K755" s="5"/>
      <c r="L755" s="159" t="str">
        <f t="shared" si="47"/>
        <v/>
      </c>
      <c r="M755" s="5" t="e">
        <f t="shared" si="44"/>
        <v>#N/A</v>
      </c>
      <c r="N755" s="3" t="str">
        <f t="shared" si="45"/>
        <v/>
      </c>
    </row>
    <row r="756" spans="1:14" x14ac:dyDescent="0.2">
      <c r="A756" s="174"/>
      <c r="B756" s="196" t="e">
        <f>VLOOKUP(A756,Adr!A:B,2,FALSE)</f>
        <v>#N/A</v>
      </c>
      <c r="C756" s="177"/>
      <c r="D756" s="179"/>
      <c r="E756" s="165"/>
      <c r="F756" s="174"/>
      <c r="G756" s="177"/>
      <c r="H756" s="177"/>
      <c r="I756" s="184"/>
      <c r="J756" s="159"/>
      <c r="K756" s="5"/>
      <c r="L756" s="159" t="str">
        <f t="shared" si="47"/>
        <v/>
      </c>
      <c r="M756" s="5" t="e">
        <f t="shared" si="44"/>
        <v>#N/A</v>
      </c>
      <c r="N756" s="3" t="str">
        <f t="shared" si="45"/>
        <v/>
      </c>
    </row>
    <row r="757" spans="1:14" x14ac:dyDescent="0.2">
      <c r="A757" s="158"/>
      <c r="B757" s="196" t="e">
        <f>VLOOKUP(A757,Adr!A:B,2,FALSE)</f>
        <v>#N/A</v>
      </c>
      <c r="C757" s="182"/>
      <c r="D757" s="164"/>
      <c r="E757" s="165"/>
      <c r="F757" s="174"/>
      <c r="G757" s="177"/>
      <c r="H757" s="177"/>
      <c r="I757" s="159"/>
      <c r="J757" s="159"/>
      <c r="K757" s="5"/>
      <c r="L757" s="159" t="str">
        <f t="shared" si="47"/>
        <v/>
      </c>
      <c r="M757" s="5" t="e">
        <f t="shared" si="44"/>
        <v>#N/A</v>
      </c>
      <c r="N757" s="3" t="str">
        <f t="shared" si="45"/>
        <v/>
      </c>
    </row>
    <row r="758" spans="1:14" x14ac:dyDescent="0.2">
      <c r="A758" s="158"/>
      <c r="B758" s="196" t="e">
        <f>VLOOKUP(A758,Adr!A:B,2,FALSE)</f>
        <v>#N/A</v>
      </c>
      <c r="C758" s="182"/>
      <c r="D758" s="164"/>
      <c r="E758" s="165"/>
      <c r="F758" s="174"/>
      <c r="G758" s="177"/>
      <c r="H758" s="177"/>
      <c r="I758" s="159"/>
      <c r="J758" s="159"/>
      <c r="K758" s="5"/>
      <c r="L758" s="159" t="str">
        <f t="shared" si="47"/>
        <v/>
      </c>
      <c r="M758" s="5" t="e">
        <f t="shared" si="44"/>
        <v>#N/A</v>
      </c>
      <c r="N758" s="3" t="str">
        <f t="shared" si="45"/>
        <v/>
      </c>
    </row>
    <row r="759" spans="1:14" x14ac:dyDescent="0.2">
      <c r="A759" s="158"/>
      <c r="B759" s="196" t="e">
        <f>VLOOKUP(A759,Adr!A:B,2,FALSE)</f>
        <v>#N/A</v>
      </c>
      <c r="C759" s="177"/>
      <c r="D759" s="179"/>
      <c r="E759" s="165"/>
      <c r="F759" s="174"/>
      <c r="G759" s="177"/>
      <c r="H759" s="177"/>
      <c r="I759" s="184"/>
      <c r="J759" s="159"/>
      <c r="K759" s="5"/>
      <c r="L759" s="159" t="str">
        <f t="shared" si="47"/>
        <v/>
      </c>
      <c r="M759" s="5" t="e">
        <f t="shared" si="44"/>
        <v>#N/A</v>
      </c>
      <c r="N759" s="3" t="str">
        <f t="shared" si="45"/>
        <v/>
      </c>
    </row>
    <row r="760" spans="1:14" x14ac:dyDescent="0.2">
      <c r="A760" s="158"/>
      <c r="B760" s="196" t="e">
        <f>VLOOKUP(A760,Adr!A:B,2,FALSE)</f>
        <v>#N/A</v>
      </c>
      <c r="C760" s="177"/>
      <c r="D760" s="179"/>
      <c r="E760" s="165"/>
      <c r="F760" s="174"/>
      <c r="G760" s="177"/>
      <c r="H760" s="177"/>
      <c r="I760" s="184"/>
      <c r="J760" s="159"/>
      <c r="K760" s="5"/>
      <c r="L760" s="159" t="str">
        <f t="shared" si="47"/>
        <v/>
      </c>
      <c r="M760" s="5" t="e">
        <f t="shared" si="44"/>
        <v>#N/A</v>
      </c>
      <c r="N760" s="3" t="str">
        <f t="shared" si="45"/>
        <v/>
      </c>
    </row>
    <row r="761" spans="1:14" x14ac:dyDescent="0.2">
      <c r="A761" s="158"/>
      <c r="B761" s="196" t="e">
        <f>VLOOKUP(A761,Adr!A:B,2,FALSE)</f>
        <v>#N/A</v>
      </c>
      <c r="C761" s="177"/>
      <c r="D761" s="179"/>
      <c r="E761" s="165"/>
      <c r="F761" s="174"/>
      <c r="G761" s="177"/>
      <c r="H761" s="177"/>
      <c r="I761" s="184"/>
      <c r="J761" s="159"/>
      <c r="K761" s="5"/>
      <c r="L761" s="159" t="str">
        <f t="shared" si="47"/>
        <v/>
      </c>
      <c r="M761" s="5" t="e">
        <f t="shared" si="44"/>
        <v>#N/A</v>
      </c>
      <c r="N761" s="3" t="str">
        <f t="shared" si="45"/>
        <v/>
      </c>
    </row>
    <row r="762" spans="1:14" x14ac:dyDescent="0.2">
      <c r="A762" s="174"/>
      <c r="B762" s="196" t="e">
        <f>VLOOKUP(A762,Adr!A:B,2,FALSE)</f>
        <v>#N/A</v>
      </c>
      <c r="C762" s="177"/>
      <c r="D762" s="179"/>
      <c r="E762" s="222"/>
      <c r="F762" s="174"/>
      <c r="G762" s="177"/>
      <c r="H762" s="177"/>
      <c r="I762" s="184"/>
      <c r="J762" s="159"/>
      <c r="K762" s="5"/>
      <c r="L762" s="159" t="str">
        <f t="shared" si="47"/>
        <v/>
      </c>
      <c r="M762" s="5" t="e">
        <f t="shared" si="44"/>
        <v>#N/A</v>
      </c>
      <c r="N762" s="3" t="str">
        <f t="shared" si="45"/>
        <v/>
      </c>
    </row>
    <row r="763" spans="1:14" x14ac:dyDescent="0.2">
      <c r="C763" s="188"/>
      <c r="G763" s="177"/>
      <c r="H763" s="177"/>
    </row>
    <row r="764" spans="1:14" x14ac:dyDescent="0.2">
      <c r="C764" s="188"/>
      <c r="G764" s="177"/>
      <c r="H764" s="177"/>
    </row>
    <row r="765" spans="1:14" x14ac:dyDescent="0.2">
      <c r="G765" s="177"/>
      <c r="H765" s="177"/>
    </row>
    <row r="766" spans="1:14" x14ac:dyDescent="0.2">
      <c r="G766" s="177"/>
      <c r="H766" s="177"/>
    </row>
    <row r="767" spans="1:14" x14ac:dyDescent="0.2">
      <c r="G767" s="177"/>
      <c r="H767" s="177"/>
    </row>
    <row r="768" spans="1:14" x14ac:dyDescent="0.2">
      <c r="G768" s="177"/>
      <c r="H768" s="177"/>
    </row>
  </sheetData>
  <sheetProtection sheet="1" objects="1" scenarios="1"/>
  <sortState xmlns:xlrd2="http://schemas.microsoft.com/office/spreadsheetml/2017/richdata2" ref="A2:N762">
    <sortCondition ref="B2:B762"/>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D2BFE-EA96-44A2-930F-0CC21DD11AC6}">
  <sheetPr codeName="Hárok8"/>
  <dimension ref="A1:N98"/>
  <sheetViews>
    <sheetView workbookViewId="0">
      <pane ySplit="1" topLeftCell="A2" activePane="bottomLeft" state="frozen"/>
      <selection pane="bottomLeft" activeCell="F15" sqref="F15"/>
    </sheetView>
  </sheetViews>
  <sheetFormatPr defaultRowHeight="12.75" x14ac:dyDescent="0.2"/>
  <cols>
    <col min="1" max="1" width="24.140625" customWidth="1"/>
    <col min="2" max="2" width="2.140625" customWidth="1"/>
    <col min="3" max="3" width="5" bestFit="1" customWidth="1"/>
    <col min="4" max="4" width="14" bestFit="1" customWidth="1"/>
    <col min="5" max="5" width="6.5703125" bestFit="1" customWidth="1"/>
    <col min="7" max="7" width="41.5703125" bestFit="1" customWidth="1"/>
    <col min="8" max="8" width="2" customWidth="1"/>
    <col min="9" max="9" width="6.5703125" bestFit="1" customWidth="1"/>
    <col min="10" max="10" width="41.140625" bestFit="1" customWidth="1"/>
  </cols>
  <sheetData>
    <row r="1" spans="1:14" s="1" customFormat="1" x14ac:dyDescent="0.2">
      <c r="A1" s="2" t="s">
        <v>913</v>
      </c>
      <c r="B1" s="2"/>
      <c r="C1" s="2" t="s">
        <v>237</v>
      </c>
      <c r="D1" s="2" t="s">
        <v>1080</v>
      </c>
      <c r="E1" s="2" t="s">
        <v>1081</v>
      </c>
      <c r="F1" s="2" t="s">
        <v>217</v>
      </c>
      <c r="G1" s="2" t="s">
        <v>1082</v>
      </c>
      <c r="H1" s="2"/>
      <c r="I1" s="2" t="s">
        <v>217</v>
      </c>
      <c r="J1" s="2" t="s">
        <v>1083</v>
      </c>
      <c r="K1" s="2"/>
      <c r="L1" s="2"/>
      <c r="M1" s="2"/>
      <c r="N1" s="2"/>
    </row>
    <row r="2" spans="1:14" x14ac:dyDescent="0.2">
      <c r="A2" t="s">
        <v>1084</v>
      </c>
      <c r="C2" t="s">
        <v>240</v>
      </c>
      <c r="D2" t="s">
        <v>1085</v>
      </c>
      <c r="E2">
        <v>1</v>
      </c>
      <c r="F2" t="s">
        <v>221</v>
      </c>
      <c r="G2" t="s">
        <v>1086</v>
      </c>
      <c r="I2" t="s">
        <v>219</v>
      </c>
      <c r="J2" t="s">
        <v>1087</v>
      </c>
    </row>
    <row r="3" spans="1:14" x14ac:dyDescent="0.2">
      <c r="A3" t="s">
        <v>919</v>
      </c>
      <c r="C3" t="s">
        <v>242</v>
      </c>
      <c r="D3" t="s">
        <v>1088</v>
      </c>
      <c r="E3">
        <v>1</v>
      </c>
      <c r="F3" t="s">
        <v>221</v>
      </c>
      <c r="G3" t="s">
        <v>1086</v>
      </c>
      <c r="I3" t="s">
        <v>221</v>
      </c>
      <c r="J3" t="s">
        <v>222</v>
      </c>
    </row>
    <row r="4" spans="1:14" x14ac:dyDescent="0.2">
      <c r="A4" t="s">
        <v>984</v>
      </c>
      <c r="C4" t="s">
        <v>244</v>
      </c>
      <c r="D4" t="s">
        <v>1089</v>
      </c>
      <c r="E4">
        <v>1</v>
      </c>
      <c r="F4" t="s">
        <v>221</v>
      </c>
      <c r="G4" t="s">
        <v>1086</v>
      </c>
      <c r="I4" t="s">
        <v>223</v>
      </c>
      <c r="J4" t="s">
        <v>224</v>
      </c>
    </row>
    <row r="5" spans="1:14" x14ac:dyDescent="0.2">
      <c r="A5" t="s">
        <v>939</v>
      </c>
      <c r="C5" t="s">
        <v>246</v>
      </c>
      <c r="D5" t="s">
        <v>1090</v>
      </c>
      <c r="E5">
        <v>1</v>
      </c>
      <c r="F5" t="s">
        <v>221</v>
      </c>
      <c r="G5" t="s">
        <v>1086</v>
      </c>
      <c r="I5" t="s">
        <v>225</v>
      </c>
      <c r="J5" t="s">
        <v>226</v>
      </c>
    </row>
    <row r="6" spans="1:14" x14ac:dyDescent="0.2">
      <c r="A6" t="s">
        <v>1091</v>
      </c>
      <c r="C6" t="s">
        <v>248</v>
      </c>
      <c r="D6" t="s">
        <v>1092</v>
      </c>
      <c r="E6">
        <v>1</v>
      </c>
      <c r="F6" t="s">
        <v>221</v>
      </c>
      <c r="G6" t="s">
        <v>1086</v>
      </c>
      <c r="I6" t="s">
        <v>227</v>
      </c>
      <c r="J6" t="s">
        <v>1093</v>
      </c>
    </row>
    <row r="7" spans="1:14" x14ac:dyDescent="0.2">
      <c r="A7" t="s">
        <v>1094</v>
      </c>
      <c r="C7" t="s">
        <v>250</v>
      </c>
      <c r="D7" t="s">
        <v>1095</v>
      </c>
      <c r="E7">
        <v>2</v>
      </c>
      <c r="F7" t="s">
        <v>223</v>
      </c>
      <c r="G7" t="s">
        <v>1096</v>
      </c>
    </row>
    <row r="8" spans="1:14" x14ac:dyDescent="0.2">
      <c r="A8" t="s">
        <v>948</v>
      </c>
      <c r="C8" t="s">
        <v>252</v>
      </c>
      <c r="D8" t="s">
        <v>1097</v>
      </c>
      <c r="E8">
        <v>3</v>
      </c>
      <c r="F8" t="s">
        <v>223</v>
      </c>
      <c r="G8" t="s">
        <v>1098</v>
      </c>
    </row>
    <row r="9" spans="1:14" x14ac:dyDescent="0.2">
      <c r="A9" t="s">
        <v>1099</v>
      </c>
      <c r="C9" t="s">
        <v>254</v>
      </c>
      <c r="D9" t="s">
        <v>1100</v>
      </c>
      <c r="E9">
        <v>3</v>
      </c>
      <c r="F9" t="s">
        <v>223</v>
      </c>
      <c r="G9" t="s">
        <v>1101</v>
      </c>
    </row>
    <row r="10" spans="1:14" x14ac:dyDescent="0.2">
      <c r="A10" t="s">
        <v>1023</v>
      </c>
      <c r="C10" t="s">
        <v>256</v>
      </c>
      <c r="D10" t="s">
        <v>1102</v>
      </c>
      <c r="E10">
        <v>4</v>
      </c>
      <c r="F10" t="s">
        <v>223</v>
      </c>
      <c r="G10" t="s">
        <v>1103</v>
      </c>
    </row>
    <row r="11" spans="1:14" x14ac:dyDescent="0.2">
      <c r="A11" t="s">
        <v>1025</v>
      </c>
      <c r="C11" t="s">
        <v>257</v>
      </c>
      <c r="D11" t="s">
        <v>1104</v>
      </c>
      <c r="E11">
        <v>4</v>
      </c>
      <c r="F11" t="s">
        <v>219</v>
      </c>
      <c r="G11" t="s">
        <v>1103</v>
      </c>
    </row>
    <row r="12" spans="1:14" x14ac:dyDescent="0.2">
      <c r="A12" t="s">
        <v>986</v>
      </c>
      <c r="C12" t="s">
        <v>259</v>
      </c>
      <c r="D12" t="s">
        <v>1105</v>
      </c>
      <c r="E12">
        <v>4</v>
      </c>
      <c r="F12" t="s">
        <v>219</v>
      </c>
      <c r="G12" t="s">
        <v>1103</v>
      </c>
    </row>
    <row r="13" spans="1:14" x14ac:dyDescent="0.2">
      <c r="A13" t="s">
        <v>1027</v>
      </c>
      <c r="C13" t="s">
        <v>261</v>
      </c>
      <c r="D13" t="s">
        <v>1106</v>
      </c>
      <c r="E13">
        <v>4</v>
      </c>
      <c r="F13" t="s">
        <v>227</v>
      </c>
      <c r="G13" t="s">
        <v>1103</v>
      </c>
    </row>
    <row r="14" spans="1:14" x14ac:dyDescent="0.2">
      <c r="A14" t="s">
        <v>921</v>
      </c>
      <c r="C14" t="s">
        <v>263</v>
      </c>
      <c r="D14" t="s">
        <v>1107</v>
      </c>
      <c r="E14">
        <v>4</v>
      </c>
      <c r="F14" t="s">
        <v>223</v>
      </c>
      <c r="G14" t="s">
        <v>1103</v>
      </c>
    </row>
    <row r="15" spans="1:14" x14ac:dyDescent="0.2">
      <c r="A15" t="s">
        <v>923</v>
      </c>
      <c r="C15" t="s">
        <v>265</v>
      </c>
    </row>
    <row r="16" spans="1:14" x14ac:dyDescent="0.2">
      <c r="A16" t="s">
        <v>988</v>
      </c>
      <c r="C16" t="s">
        <v>266</v>
      </c>
    </row>
    <row r="17" spans="1:3" x14ac:dyDescent="0.2">
      <c r="A17" t="s">
        <v>950</v>
      </c>
      <c r="C17" t="s">
        <v>267</v>
      </c>
    </row>
    <row r="18" spans="1:3" x14ac:dyDescent="0.2">
      <c r="A18" t="s">
        <v>990</v>
      </c>
      <c r="C18" t="s">
        <v>268</v>
      </c>
    </row>
    <row r="19" spans="1:3" x14ac:dyDescent="0.2">
      <c r="A19" t="s">
        <v>992</v>
      </c>
      <c r="C19" t="s">
        <v>269</v>
      </c>
    </row>
    <row r="20" spans="1:3" x14ac:dyDescent="0.2">
      <c r="A20" t="s">
        <v>1029</v>
      </c>
      <c r="C20" t="s">
        <v>1108</v>
      </c>
    </row>
    <row r="21" spans="1:3" x14ac:dyDescent="0.2">
      <c r="A21" t="s">
        <v>1109</v>
      </c>
      <c r="C21" t="s">
        <v>1110</v>
      </c>
    </row>
    <row r="22" spans="1:3" x14ac:dyDescent="0.2">
      <c r="A22" t="s">
        <v>1111</v>
      </c>
      <c r="C22" t="s">
        <v>1112</v>
      </c>
    </row>
    <row r="23" spans="1:3" x14ac:dyDescent="0.2">
      <c r="A23" t="s">
        <v>1031</v>
      </c>
      <c r="C23" t="s">
        <v>1113</v>
      </c>
    </row>
    <row r="24" spans="1:3" x14ac:dyDescent="0.2">
      <c r="A24" t="s">
        <v>1114</v>
      </c>
      <c r="C24" t="s">
        <v>1115</v>
      </c>
    </row>
    <row r="25" spans="1:3" x14ac:dyDescent="0.2">
      <c r="A25" t="s">
        <v>1033</v>
      </c>
      <c r="C25" t="s">
        <v>1116</v>
      </c>
    </row>
    <row r="26" spans="1:3" x14ac:dyDescent="0.2">
      <c r="A26" t="s">
        <v>994</v>
      </c>
      <c r="C26" t="s">
        <v>1117</v>
      </c>
    </row>
    <row r="27" spans="1:3" x14ac:dyDescent="0.2">
      <c r="A27" t="s">
        <v>935</v>
      </c>
      <c r="C27" t="s">
        <v>1118</v>
      </c>
    </row>
    <row r="28" spans="1:3" x14ac:dyDescent="0.2">
      <c r="A28" t="s">
        <v>954</v>
      </c>
    </row>
    <row r="29" spans="1:3" x14ac:dyDescent="0.2">
      <c r="A29" t="s">
        <v>956</v>
      </c>
    </row>
    <row r="30" spans="1:3" x14ac:dyDescent="0.2">
      <c r="A30" t="s">
        <v>1035</v>
      </c>
    </row>
    <row r="31" spans="1:3" x14ac:dyDescent="0.2">
      <c r="A31" t="s">
        <v>996</v>
      </c>
    </row>
    <row r="32" spans="1:3" x14ac:dyDescent="0.2">
      <c r="A32" t="s">
        <v>1037</v>
      </c>
    </row>
    <row r="33" spans="1:1" x14ac:dyDescent="0.2">
      <c r="A33" t="s">
        <v>960</v>
      </c>
    </row>
    <row r="34" spans="1:1" x14ac:dyDescent="0.2">
      <c r="A34" t="s">
        <v>1039</v>
      </c>
    </row>
    <row r="35" spans="1:1" x14ac:dyDescent="0.2">
      <c r="A35" t="s">
        <v>1059</v>
      </c>
    </row>
    <row r="36" spans="1:1" x14ac:dyDescent="0.2">
      <c r="A36" t="s">
        <v>962</v>
      </c>
    </row>
    <row r="37" spans="1:1" x14ac:dyDescent="0.2">
      <c r="A37" t="s">
        <v>1041</v>
      </c>
    </row>
    <row r="38" spans="1:1" x14ac:dyDescent="0.2">
      <c r="A38" t="s">
        <v>1119</v>
      </c>
    </row>
    <row r="39" spans="1:1" x14ac:dyDescent="0.2">
      <c r="A39" t="s">
        <v>1043</v>
      </c>
    </row>
    <row r="40" spans="1:1" x14ac:dyDescent="0.2">
      <c r="A40" t="s">
        <v>1077</v>
      </c>
    </row>
    <row r="41" spans="1:1" x14ac:dyDescent="0.2">
      <c r="A41" t="s">
        <v>937</v>
      </c>
    </row>
    <row r="42" spans="1:1" x14ac:dyDescent="0.2">
      <c r="A42" t="s">
        <v>1000</v>
      </c>
    </row>
    <row r="43" spans="1:1" x14ac:dyDescent="0.2">
      <c r="A43" t="s">
        <v>1120</v>
      </c>
    </row>
    <row r="44" spans="1:1" x14ac:dyDescent="0.2">
      <c r="A44" t="s">
        <v>1121</v>
      </c>
    </row>
    <row r="45" spans="1:1" x14ac:dyDescent="0.2">
      <c r="A45" t="s">
        <v>1122</v>
      </c>
    </row>
    <row r="46" spans="1:1" x14ac:dyDescent="0.2">
      <c r="A46" t="s">
        <v>1045</v>
      </c>
    </row>
    <row r="47" spans="1:1" x14ac:dyDescent="0.2">
      <c r="A47" t="s">
        <v>964</v>
      </c>
    </row>
    <row r="48" spans="1:1" x14ac:dyDescent="0.2">
      <c r="A48" t="s">
        <v>1004</v>
      </c>
    </row>
    <row r="49" spans="1:1" x14ac:dyDescent="0.2">
      <c r="A49" t="s">
        <v>1002</v>
      </c>
    </row>
    <row r="50" spans="1:1" x14ac:dyDescent="0.2">
      <c r="A50" t="s">
        <v>1079</v>
      </c>
    </row>
    <row r="51" spans="1:1" x14ac:dyDescent="0.2">
      <c r="A51" t="s">
        <v>1047</v>
      </c>
    </row>
    <row r="52" spans="1:1" x14ac:dyDescent="0.2">
      <c r="A52" t="s">
        <v>966</v>
      </c>
    </row>
    <row r="53" spans="1:1" x14ac:dyDescent="0.2">
      <c r="A53" t="s">
        <v>1123</v>
      </c>
    </row>
    <row r="54" spans="1:1" x14ac:dyDescent="0.2">
      <c r="A54" t="s">
        <v>1049</v>
      </c>
    </row>
    <row r="55" spans="1:1" x14ac:dyDescent="0.2">
      <c r="A55" t="s">
        <v>1124</v>
      </c>
    </row>
    <row r="56" spans="1:1" x14ac:dyDescent="0.2">
      <c r="A56" t="s">
        <v>970</v>
      </c>
    </row>
    <row r="57" spans="1:1" x14ac:dyDescent="0.2">
      <c r="A57" t="s">
        <v>1125</v>
      </c>
    </row>
    <row r="58" spans="1:1" x14ac:dyDescent="0.2">
      <c r="A58" t="s">
        <v>1075</v>
      </c>
    </row>
    <row r="59" spans="1:1" x14ac:dyDescent="0.2">
      <c r="A59" t="s">
        <v>1126</v>
      </c>
    </row>
    <row r="60" spans="1:1" x14ac:dyDescent="0.2">
      <c r="A60" t="s">
        <v>1051</v>
      </c>
    </row>
    <row r="61" spans="1:1" x14ac:dyDescent="0.2">
      <c r="A61" t="s">
        <v>1127</v>
      </c>
    </row>
    <row r="62" spans="1:1" x14ac:dyDescent="0.2">
      <c r="A62" t="s">
        <v>1053</v>
      </c>
    </row>
    <row r="63" spans="1:1" x14ac:dyDescent="0.2">
      <c r="A63" t="s">
        <v>1128</v>
      </c>
    </row>
    <row r="64" spans="1:1" x14ac:dyDescent="0.2">
      <c r="A64" t="s">
        <v>972</v>
      </c>
    </row>
    <row r="65" spans="1:1" x14ac:dyDescent="0.2">
      <c r="A65" t="s">
        <v>1055</v>
      </c>
    </row>
    <row r="66" spans="1:1" x14ac:dyDescent="0.2">
      <c r="A66" t="s">
        <v>1007</v>
      </c>
    </row>
    <row r="67" spans="1:1" x14ac:dyDescent="0.2">
      <c r="A67" t="s">
        <v>1129</v>
      </c>
    </row>
    <row r="68" spans="1:1" x14ac:dyDescent="0.2">
      <c r="A68" t="s">
        <v>1057</v>
      </c>
    </row>
    <row r="69" spans="1:1" x14ac:dyDescent="0.2">
      <c r="A69" t="s">
        <v>1130</v>
      </c>
    </row>
    <row r="70" spans="1:1" x14ac:dyDescent="0.2">
      <c r="A70" t="s">
        <v>1131</v>
      </c>
    </row>
    <row r="71" spans="1:1" x14ac:dyDescent="0.2">
      <c r="A71" t="s">
        <v>931</v>
      </c>
    </row>
    <row r="72" spans="1:1" x14ac:dyDescent="0.2">
      <c r="A72" t="s">
        <v>974</v>
      </c>
    </row>
    <row r="73" spans="1:1" x14ac:dyDescent="0.2">
      <c r="A73" t="s">
        <v>1132</v>
      </c>
    </row>
    <row r="74" spans="1:1" x14ac:dyDescent="0.2">
      <c r="A74" t="s">
        <v>976</v>
      </c>
    </row>
    <row r="75" spans="1:1" x14ac:dyDescent="0.2">
      <c r="A75" t="s">
        <v>978</v>
      </c>
    </row>
    <row r="76" spans="1:1" x14ac:dyDescent="0.2">
      <c r="A76" t="s">
        <v>1009</v>
      </c>
    </row>
    <row r="77" spans="1:1" x14ac:dyDescent="0.2">
      <c r="A77" t="s">
        <v>1011</v>
      </c>
    </row>
    <row r="78" spans="1:1" x14ac:dyDescent="0.2">
      <c r="A78" t="s">
        <v>1133</v>
      </c>
    </row>
    <row r="79" spans="1:1" x14ac:dyDescent="0.2">
      <c r="A79" t="s">
        <v>1134</v>
      </c>
    </row>
    <row r="80" spans="1:1" x14ac:dyDescent="0.2">
      <c r="A80" t="s">
        <v>1013</v>
      </c>
    </row>
    <row r="81" spans="1:1" x14ac:dyDescent="0.2">
      <c r="A81" t="s">
        <v>1015</v>
      </c>
    </row>
    <row r="82" spans="1:1" x14ac:dyDescent="0.2">
      <c r="A82" t="s">
        <v>1073</v>
      </c>
    </row>
    <row r="83" spans="1:1" x14ac:dyDescent="0.2">
      <c r="A83" t="s">
        <v>1135</v>
      </c>
    </row>
    <row r="84" spans="1:1" x14ac:dyDescent="0.2">
      <c r="A84" t="s">
        <v>1061</v>
      </c>
    </row>
    <row r="85" spans="1:1" x14ac:dyDescent="0.2">
      <c r="A85" t="s">
        <v>933</v>
      </c>
    </row>
    <row r="86" spans="1:1" x14ac:dyDescent="0.2">
      <c r="A86" t="s">
        <v>944</v>
      </c>
    </row>
    <row r="87" spans="1:1" x14ac:dyDescent="0.2">
      <c r="A87" t="s">
        <v>1063</v>
      </c>
    </row>
    <row r="88" spans="1:1" x14ac:dyDescent="0.2">
      <c r="A88" t="s">
        <v>1017</v>
      </c>
    </row>
    <row r="89" spans="1:1" x14ac:dyDescent="0.2">
      <c r="A89" t="s">
        <v>968</v>
      </c>
    </row>
    <row r="90" spans="1:1" x14ac:dyDescent="0.2">
      <c r="A90" t="s">
        <v>980</v>
      </c>
    </row>
    <row r="91" spans="1:1" x14ac:dyDescent="0.2">
      <c r="A91" t="s">
        <v>1019</v>
      </c>
    </row>
    <row r="92" spans="1:1" x14ac:dyDescent="0.2">
      <c r="A92" t="s">
        <v>1065</v>
      </c>
    </row>
    <row r="93" spans="1:1" x14ac:dyDescent="0.2">
      <c r="A93" t="s">
        <v>1136</v>
      </c>
    </row>
    <row r="94" spans="1:1" x14ac:dyDescent="0.2">
      <c r="A94" t="s">
        <v>1067</v>
      </c>
    </row>
    <row r="95" spans="1:1" x14ac:dyDescent="0.2">
      <c r="A95" t="s">
        <v>982</v>
      </c>
    </row>
    <row r="96" spans="1:1" x14ac:dyDescent="0.2">
      <c r="A96" t="s">
        <v>1069</v>
      </c>
    </row>
    <row r="97" spans="1:1" x14ac:dyDescent="0.2">
      <c r="A97" t="s">
        <v>925</v>
      </c>
    </row>
    <row r="98" spans="1:1" x14ac:dyDescent="0.2">
      <c r="A98" t="s">
        <v>1021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2E344-530C-40D2-BFDF-22F5D4021A0A}">
  <sheetPr codeName="Hárok10"/>
  <dimension ref="A1:P30"/>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13" width="9.140625" style="137"/>
    <col min="14" max="14" width="38.5703125" style="137" hidden="1" customWidth="1"/>
    <col min="15" max="16" width="9.140625" style="137" hidden="1" customWidth="1"/>
    <col min="17" max="16384" width="9.140625" style="137"/>
  </cols>
  <sheetData>
    <row r="1" spans="1:16" ht="37.5" customHeight="1" x14ac:dyDescent="0.2">
      <c r="A1" s="374" t="str">
        <f>Spolu!C3&amp;", "&amp;Spolu!C6</f>
        <v>Slovenský národný aeroklub generála Milana Rastislava Štefánika, Pri Rajčianke 49, Žilina, 010 01</v>
      </c>
      <c r="B1" s="374"/>
      <c r="C1" s="374"/>
      <c r="N1" s="137" t="str">
        <f>O1&amp;" - "&amp;P1</f>
        <v>a - príspevok uznaným športom</v>
      </c>
      <c r="O1" s="137" t="s">
        <v>240</v>
      </c>
      <c r="P1" s="137" t="s">
        <v>241</v>
      </c>
    </row>
    <row r="2" spans="1:16" x14ac:dyDescent="0.2">
      <c r="N2" s="137" t="str">
        <f t="shared" ref="N2:N18" si="0">O2&amp;" - "&amp;P2</f>
        <v>b - príspevok Slovenskému olympijskému a športovému výboru</v>
      </c>
      <c r="O2" s="137" t="s">
        <v>242</v>
      </c>
      <c r="P2" s="137" t="s">
        <v>243</v>
      </c>
    </row>
    <row r="3" spans="1:16" x14ac:dyDescent="0.2">
      <c r="E3" s="375" t="s">
        <v>1137</v>
      </c>
      <c r="F3" s="376"/>
      <c r="N3" s="137" t="str">
        <f t="shared" si="0"/>
        <v>c - príspevok Slovenskému paralympijskému výboru</v>
      </c>
      <c r="O3" s="137" t="s">
        <v>244</v>
      </c>
      <c r="P3" s="137" t="s">
        <v>245</v>
      </c>
    </row>
    <row r="4" spans="1:16" ht="45.75" customHeight="1" x14ac:dyDescent="0.2">
      <c r="E4" s="376"/>
      <c r="F4" s="376"/>
      <c r="N4" s="137" t="str">
        <f t="shared" si="0"/>
        <v>d - príspevok športovcom top tímu</v>
      </c>
      <c r="O4" s="137" t="s">
        <v>246</v>
      </c>
      <c r="P4" s="137" t="s">
        <v>247</v>
      </c>
    </row>
    <row r="5" spans="1:16" ht="30.75" customHeight="1" x14ac:dyDescent="0.2">
      <c r="C5" s="138" t="s">
        <v>1138</v>
      </c>
      <c r="N5" s="137" t="str">
        <f t="shared" si="0"/>
        <v>e - rozvoj športov, ktoré nie sú uznanými podľa zákona č. 440/2015 Z. z.</v>
      </c>
      <c r="O5" s="137" t="s">
        <v>248</v>
      </c>
      <c r="P5" s="137" t="s">
        <v>253</v>
      </c>
    </row>
    <row r="6" spans="1:16" ht="30" x14ac:dyDescent="0.2">
      <c r="C6" s="138" t="s">
        <v>1139</v>
      </c>
      <c r="E6" s="140" t="s">
        <v>1140</v>
      </c>
      <c r="F6" s="149"/>
      <c r="N6" s="137" t="str">
        <f t="shared" si="0"/>
        <v>f - organizovanie významných a tradičných športových podujatí na území SR v roku 2020</v>
      </c>
      <c r="O6" s="137" t="s">
        <v>250</v>
      </c>
      <c r="P6" s="137" t="s">
        <v>1141</v>
      </c>
    </row>
    <row r="7" spans="1:16" x14ac:dyDescent="0.2">
      <c r="C7" s="138" t="s">
        <v>1142</v>
      </c>
      <c r="E7" s="140" t="s">
        <v>1143</v>
      </c>
      <c r="F7" s="150"/>
      <c r="N7" s="137" t="str">
        <f t="shared" si="0"/>
        <v>g - projekty školského, univerzitného športu a športu pre všetkých</v>
      </c>
      <c r="O7" s="137" t="s">
        <v>252</v>
      </c>
      <c r="P7" s="137" t="s">
        <v>1144</v>
      </c>
    </row>
    <row r="8" spans="1:16" x14ac:dyDescent="0.2">
      <c r="C8" s="138" t="s">
        <v>1433</v>
      </c>
      <c r="E8" s="140" t="s">
        <v>1145</v>
      </c>
      <c r="F8" s="151"/>
      <c r="N8" s="137" t="str">
        <f t="shared" si="0"/>
        <v>h - podpora a rozvoj turistických a cykloturistických trás</v>
      </c>
      <c r="O8" s="137" t="s">
        <v>254</v>
      </c>
      <c r="P8" s="137" t="s">
        <v>255</v>
      </c>
    </row>
    <row r="9" spans="1:16" x14ac:dyDescent="0.2">
      <c r="E9" s="140" t="s">
        <v>1146</v>
      </c>
      <c r="F9" s="149"/>
      <c r="N9" s="137" t="str">
        <f t="shared" si="0"/>
        <v>i - finančné odmeny športovcom za výsledky dosiahnuté v roku 2019 a trénerom mládeže za dosiahnuté výsledky ich športovcov v roku 2019 a za celoživotnú prácu s mládežou</v>
      </c>
      <c r="O9" s="137" t="s">
        <v>256</v>
      </c>
      <c r="P9" s="137" t="s">
        <v>1147</v>
      </c>
    </row>
    <row r="10" spans="1:16" x14ac:dyDescent="0.2">
      <c r="N10" s="137" t="str">
        <f t="shared" si="0"/>
        <v>j - projekty pre popularizáciu pohybových aktivít detí, mládeže a seniorov</v>
      </c>
      <c r="O10" s="137" t="s">
        <v>257</v>
      </c>
      <c r="P10" s="137" t="s">
        <v>1148</v>
      </c>
    </row>
    <row r="11" spans="1:16" x14ac:dyDescent="0.2">
      <c r="N11" s="137" t="str">
        <f t="shared" si="0"/>
        <v>k - výstavba, modernizácia a rekonštrukcia športovej infraštruktúry národného významu</v>
      </c>
      <c r="O11" s="137" t="s">
        <v>259</v>
      </c>
      <c r="P11" s="137" t="s">
        <v>260</v>
      </c>
    </row>
    <row r="12" spans="1:16" ht="54.75" customHeight="1" x14ac:dyDescent="0.25">
      <c r="A12" s="377" t="s">
        <v>1149</v>
      </c>
      <c r="B12" s="377"/>
      <c r="C12" s="377"/>
      <c r="D12" s="138"/>
      <c r="E12" s="138"/>
      <c r="F12" s="141"/>
      <c r="G12" s="138"/>
      <c r="N12" s="137" t="str">
        <f t="shared" si="0"/>
        <v>l - podpora zdravotne postihnutých športovcov</v>
      </c>
      <c r="O12" s="137" t="s">
        <v>261</v>
      </c>
      <c r="P12" s="137" t="s">
        <v>262</v>
      </c>
    </row>
    <row r="13" spans="1:16" ht="45" customHeight="1" x14ac:dyDescent="0.2">
      <c r="F13" s="141"/>
      <c r="N13" s="137" t="str">
        <f t="shared" si="0"/>
        <v>m - plnenie úloh verejného záujmu v športe národnými športovými organizáciami</v>
      </c>
      <c r="O13" s="137" t="s">
        <v>263</v>
      </c>
      <c r="P13" s="137" t="s">
        <v>1150</v>
      </c>
    </row>
    <row r="14" spans="1:16" ht="45" customHeight="1" x14ac:dyDescent="0.2">
      <c r="A14" s="378" t="str">
        <f>"Oznamujeme Vám, že dňa "&amp;TEXT(F6,"dd..mm.yyyy")&amp;" sme poukázali Ministerstvu cestovného ruchu a športu Slovenskej republiky výnosy z príspevku/dotácie poskytnutého/poskytnutej na úlohy v oblasti športu v roku 2026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2026 v sume ,00 eur. Finančné prostriedky vraciame z programu 026 Národný program rozvoja športu v SR.</v>
      </c>
      <c r="B14" s="378"/>
      <c r="C14" s="378"/>
      <c r="F14" s="141"/>
      <c r="N14" s="137" t="str">
        <f t="shared" si="0"/>
        <v>n - organizovanie významnej súťaže podľa § 55 ods. 1 písm. b)</v>
      </c>
      <c r="O14" s="137" t="s">
        <v>265</v>
      </c>
      <c r="P14" s="137" t="s">
        <v>1151</v>
      </c>
    </row>
    <row r="15" spans="1:16" ht="32.1" customHeight="1" thickBot="1" x14ac:dyDescent="0.25">
      <c r="A15" s="139" t="s">
        <v>1152</v>
      </c>
      <c r="B15" s="379" t="s">
        <v>1153</v>
      </c>
      <c r="C15" s="380"/>
      <c r="N15" s="137" t="str">
        <f t="shared" si="0"/>
        <v>o - účasť na významnej súťaži podľa § 3 písm. h) druhého až štvrtého bodu Zákona o športe vrátane prípravy na túto súťaž</v>
      </c>
      <c r="O15" s="137" t="s">
        <v>266</v>
      </c>
      <c r="P15" s="137" t="s">
        <v>1154</v>
      </c>
    </row>
    <row r="16" spans="1:16" x14ac:dyDescent="0.2">
      <c r="A16" s="139" t="s">
        <v>1155</v>
      </c>
      <c r="B16" s="142">
        <f>F8</f>
        <v>0</v>
      </c>
      <c r="E16" s="145" t="s">
        <v>1156</v>
      </c>
      <c r="F16" s="146"/>
      <c r="N16" s="137" t="str">
        <f t="shared" si="0"/>
        <v>p - účasť na významnej súťaži podľa § 3 písm. h) prvého bodu Zákona o športe</v>
      </c>
      <c r="O16" s="137" t="s">
        <v>267</v>
      </c>
      <c r="P16" s="137" t="s">
        <v>1157</v>
      </c>
    </row>
    <row r="17" spans="1:16" x14ac:dyDescent="0.2">
      <c r="A17" s="139" t="s">
        <v>1158</v>
      </c>
      <c r="B17" s="246" t="s">
        <v>1159</v>
      </c>
      <c r="C17" s="186"/>
      <c r="E17" s="147"/>
      <c r="F17" s="274"/>
      <c r="N17" s="137" t="str">
        <f t="shared" si="0"/>
        <v xml:space="preserve">q - </v>
      </c>
      <c r="O17" s="137" t="s">
        <v>268</v>
      </c>
    </row>
    <row r="18" spans="1:16" x14ac:dyDescent="0.2">
      <c r="B18" s="185" t="s">
        <v>1160</v>
      </c>
      <c r="C18" s="142" t="str">
        <f>Spolu!C4</f>
        <v>00677604</v>
      </c>
      <c r="E18" s="147" t="s">
        <v>1161</v>
      </c>
      <c r="F18" s="274">
        <v>421947749446</v>
      </c>
      <c r="N18" s="137" t="str">
        <f t="shared" si="0"/>
        <v xml:space="preserve">r - </v>
      </c>
      <c r="O18" s="137" t="s">
        <v>269</v>
      </c>
    </row>
    <row r="19" spans="1:16" x14ac:dyDescent="0.2">
      <c r="E19" s="147" t="s">
        <v>1162</v>
      </c>
      <c r="F19" s="274">
        <v>421947749756</v>
      </c>
    </row>
    <row r="20" spans="1:16" ht="15.75" thickBot="1" x14ac:dyDescent="0.25">
      <c r="A20" s="139" t="s">
        <v>292</v>
      </c>
      <c r="B20" s="143">
        <f>F6</f>
        <v>0</v>
      </c>
      <c r="E20" s="200"/>
      <c r="F20" s="275"/>
    </row>
    <row r="21" spans="1:16" ht="189" customHeight="1" x14ac:dyDescent="0.2">
      <c r="B21" s="203"/>
      <c r="C21" s="144"/>
    </row>
    <row r="22" spans="1:16" ht="39.75" customHeight="1" x14ac:dyDescent="0.2">
      <c r="B22" s="373" t="s">
        <v>1163</v>
      </c>
      <c r="C22" s="373"/>
      <c r="N22" s="137" t="str">
        <f>O22&amp;" - "&amp;P22</f>
        <v>026 01 - Šport pre všetkých, školský a univerzitný šport</v>
      </c>
      <c r="O22" s="137" t="s">
        <v>219</v>
      </c>
      <c r="P22" s="137" t="s">
        <v>220</v>
      </c>
    </row>
    <row r="23" spans="1:16" x14ac:dyDescent="0.2">
      <c r="N23" s="137" t="str">
        <f>O23&amp;" - "&amp;P23</f>
        <v>026 02 - Uznané športy</v>
      </c>
      <c r="O23" s="137" t="s">
        <v>221</v>
      </c>
      <c r="P23" s="137" t="s">
        <v>222</v>
      </c>
    </row>
    <row r="24" spans="1:16" x14ac:dyDescent="0.2">
      <c r="N24" s="137" t="str">
        <f>O24&amp;" - "&amp;P24</f>
        <v>026 03 - Národné športové projekty</v>
      </c>
      <c r="O24" s="137" t="s">
        <v>223</v>
      </c>
      <c r="P24" s="137" t="s">
        <v>224</v>
      </c>
    </row>
    <row r="25" spans="1:16" x14ac:dyDescent="0.2">
      <c r="N25" s="137" t="str">
        <f>O25&amp;" - "&amp;P25</f>
        <v>026 04 - Športová infraštruktúra</v>
      </c>
      <c r="O25" s="137" t="s">
        <v>225</v>
      </c>
      <c r="P25" s="137" t="s">
        <v>226</v>
      </c>
    </row>
    <row r="26" spans="1:16" x14ac:dyDescent="0.2">
      <c r="N26" s="137" t="str">
        <f>O26&amp;" - "&amp;P26</f>
        <v>026 05 - Prierezové činnosti v športe</v>
      </c>
      <c r="O26" s="137" t="s">
        <v>227</v>
      </c>
      <c r="P26" s="137" t="s">
        <v>228</v>
      </c>
    </row>
    <row r="28" spans="1:16" x14ac:dyDescent="0.2">
      <c r="N28" s="137" t="s">
        <v>1164</v>
      </c>
    </row>
    <row r="29" spans="1:16" x14ac:dyDescent="0.2">
      <c r="N29" s="137" t="s">
        <v>1165</v>
      </c>
    </row>
    <row r="30" spans="1:16" x14ac:dyDescent="0.2">
      <c r="N30" s="137" t="s">
        <v>1166</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FB3A4B5C-939E-418E-A5E7-CA73CB895113}">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23D41-4C19-4AF6-A087-59DD923D1688}">
  <sheetPr codeName="Hárok11">
    <pageSetUpPr fitToPage="1"/>
  </sheetPr>
  <dimension ref="A1:P28"/>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7" width="19.140625" style="137" bestFit="1" customWidth="1"/>
    <col min="8" max="8" width="3.140625" style="137" customWidth="1"/>
    <col min="9" max="13" width="9.140625" style="137"/>
    <col min="14" max="14" width="38.5703125" style="137" hidden="1" customWidth="1"/>
    <col min="15" max="16" width="9.140625" style="137" hidden="1" customWidth="1"/>
    <col min="17" max="17" width="9.140625" style="137" customWidth="1"/>
    <col min="18" max="16384" width="9.140625" style="137"/>
  </cols>
  <sheetData>
    <row r="1" spans="1:16" ht="37.5" customHeight="1" x14ac:dyDescent="0.2">
      <c r="A1" s="374" t="str">
        <f>Spolu!C3&amp;", "&amp;Spolu!C6</f>
        <v>Slovenský národný aeroklub generála Milana Rastislava Štefánika, Pri Rajčianke 49, Žilina, 010 01</v>
      </c>
      <c r="B1" s="374"/>
      <c r="C1" s="374"/>
      <c r="N1" s="137" t="str">
        <f>O1&amp;" - "&amp;P1</f>
        <v>a - príspevok uznaným športom</v>
      </c>
      <c r="O1" s="137" t="s">
        <v>240</v>
      </c>
      <c r="P1" s="137" t="str">
        <f>Spolu!B17</f>
        <v>príspevok uznaným športom</v>
      </c>
    </row>
    <row r="2" spans="1:16" x14ac:dyDescent="0.2">
      <c r="N2" s="137" t="str">
        <f t="shared" ref="N2:N19" si="0">O2&amp;" - "&amp;P2</f>
        <v>b - príspevok Slovenskému olympijskému a športovému výboru</v>
      </c>
      <c r="O2" s="137" t="s">
        <v>242</v>
      </c>
      <c r="P2" s="137" t="str">
        <f>Spolu!B18</f>
        <v>príspevok Slovenskému olympijskému a športovému výboru</v>
      </c>
    </row>
    <row r="3" spans="1:16" x14ac:dyDescent="0.2">
      <c r="E3" s="375" t="s">
        <v>1137</v>
      </c>
      <c r="F3" s="376"/>
      <c r="N3" s="137" t="str">
        <f t="shared" si="0"/>
        <v>c - príspevok Slovenskému paralympijskému výboru</v>
      </c>
      <c r="O3" s="137" t="s">
        <v>244</v>
      </c>
      <c r="P3" s="137" t="str">
        <f>Spolu!B19</f>
        <v>príspevok Slovenskému paralympijskému výboru</v>
      </c>
    </row>
    <row r="4" spans="1:16" ht="45.75" customHeight="1" x14ac:dyDescent="0.2">
      <c r="E4" s="376"/>
      <c r="F4" s="376"/>
      <c r="N4" s="137" t="str">
        <f t="shared" si="0"/>
        <v>d - príspevok športovcom top tímu</v>
      </c>
      <c r="O4" s="137" t="s">
        <v>246</v>
      </c>
      <c r="P4" s="137" t="str">
        <f>Spolu!B20</f>
        <v>príspevok športovcom top tímu</v>
      </c>
    </row>
    <row r="5" spans="1:16" ht="30.75" customHeight="1" x14ac:dyDescent="0.2">
      <c r="C5" s="264" t="s">
        <v>1138</v>
      </c>
      <c r="N5" s="137" t="str">
        <f t="shared" si="0"/>
        <v>e - organizácia významnej súťaže alebo účasť na významnej súťaži podľa § 3 písm. h) vrátane prípravy na túto súťaž</v>
      </c>
      <c r="O5" s="137" t="s">
        <v>248</v>
      </c>
      <c r="P5" s="137" t="str">
        <f>Spolu!B21</f>
        <v>organizácia významnej súťaže alebo účasť na významnej súťaži podľa § 3 písm. h) vrátane prípravy na túto súťaž</v>
      </c>
    </row>
    <row r="6" spans="1:16" ht="30" x14ac:dyDescent="0.2">
      <c r="C6" s="138" t="s">
        <v>1139</v>
      </c>
      <c r="E6" s="140" t="s">
        <v>1140</v>
      </c>
      <c r="F6" s="149"/>
      <c r="N6" s="137" t="str">
        <f t="shared" si="0"/>
        <v>f - plnenie úloh verejného záujmu v športe</v>
      </c>
      <c r="O6" s="137" t="s">
        <v>250</v>
      </c>
      <c r="P6" s="137" t="str">
        <f>Spolu!B22</f>
        <v>plnenie úloh verejného záujmu v športe</v>
      </c>
    </row>
    <row r="7" spans="1:16" x14ac:dyDescent="0.2">
      <c r="C7" s="138" t="s">
        <v>1142</v>
      </c>
      <c r="E7" s="140" t="s">
        <v>1143</v>
      </c>
      <c r="F7" s="150"/>
      <c r="N7" s="137" t="str">
        <f t="shared" si="0"/>
        <v>g - rozvoj športov, ktoré nie sú uznanými podľa zákona č. 440/2015 Z. z.</v>
      </c>
      <c r="O7" s="137" t="s">
        <v>252</v>
      </c>
      <c r="P7" s="137" t="str">
        <f>Spolu!B23</f>
        <v>rozvoj športov, ktoré nie sú uznanými podľa zákona č. 440/2015 Z. z.</v>
      </c>
    </row>
    <row r="8" spans="1:16" x14ac:dyDescent="0.2">
      <c r="C8" s="138" t="s">
        <v>1433</v>
      </c>
      <c r="E8" s="140" t="s">
        <v>1145</v>
      </c>
      <c r="F8" s="151"/>
      <c r="N8" s="137" t="str">
        <f t="shared" si="0"/>
        <v>h - podpora a rozvoj turistických a cykloturistických trás</v>
      </c>
      <c r="O8" s="137" t="s">
        <v>254</v>
      </c>
      <c r="P8" s="137" t="str">
        <f>Spolu!B24</f>
        <v>podpora a rozvoj turistických a cykloturistických trás</v>
      </c>
    </row>
    <row r="9" spans="1:16" x14ac:dyDescent="0.2">
      <c r="C9" s="265"/>
      <c r="E9" s="140" t="s">
        <v>1167</v>
      </c>
      <c r="F9" s="151"/>
      <c r="N9" s="137" t="str">
        <f t="shared" si="0"/>
        <v>i - podpora národného projektu športu pre všetkých so zameraním na mládež</v>
      </c>
      <c r="O9" s="137" t="s">
        <v>256</v>
      </c>
      <c r="P9" s="137" t="str">
        <f>Spolu!B25</f>
        <v>podpora národného projektu športu pre všetkých so zameraním na mládež</v>
      </c>
    </row>
    <row r="10" spans="1:16" x14ac:dyDescent="0.2">
      <c r="E10" s="140" t="s">
        <v>1146</v>
      </c>
      <c r="F10" s="149"/>
      <c r="N10" s="137" t="str">
        <f t="shared" si="0"/>
        <v>j - projekty školského športu, univerzitného športu a športu pre všetkých</v>
      </c>
      <c r="O10" s="137" t="s">
        <v>257</v>
      </c>
      <c r="P10" s="137" t="str">
        <f>Spolu!B26</f>
        <v>projekty školského športu, univerzitného športu a športu pre všetkých</v>
      </c>
    </row>
    <row r="11" spans="1:16" x14ac:dyDescent="0.2">
      <c r="N11" s="137" t="str">
        <f t="shared" si="0"/>
        <v>k - výstavba, modernizácia a rekonštrukcia športovej infraštruktúry národného významu</v>
      </c>
      <c r="O11" s="137" t="s">
        <v>259</v>
      </c>
      <c r="P11" s="137" t="str">
        <f>Spolu!B27</f>
        <v>výstavba, modernizácia a rekonštrukcia športovej infraštruktúry národného významu</v>
      </c>
    </row>
    <row r="12" spans="1:16" ht="54.75" customHeight="1" x14ac:dyDescent="0.25">
      <c r="A12" s="377" t="s">
        <v>1168</v>
      </c>
      <c r="B12" s="377"/>
      <c r="C12" s="377"/>
      <c r="D12" s="138"/>
      <c r="E12" s="138"/>
      <c r="F12" s="187" t="s">
        <v>1485</v>
      </c>
      <c r="G12" s="138"/>
      <c r="N12" s="137" t="str">
        <f t="shared" si="0"/>
        <v>l - športové pohybové tábory pre mládež</v>
      </c>
      <c r="O12" s="137" t="s">
        <v>261</v>
      </c>
      <c r="P12" s="137" t="str">
        <f>Spolu!B28</f>
        <v>športové pohybové tábory pre mládež</v>
      </c>
    </row>
    <row r="13" spans="1:16" ht="55.35" customHeight="1" x14ac:dyDescent="0.2">
      <c r="A13" s="378"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2026.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2026. Finančné prostriedky vraciame z programu 026 Národný program rozvoja športu v SR.</v>
      </c>
      <c r="B13" s="378"/>
      <c r="C13" s="378"/>
      <c r="F13" s="187" t="s">
        <v>1484</v>
      </c>
      <c r="N13" s="137" t="str">
        <f t="shared" si="0"/>
        <v>m - organizácia tradičných športových podujatí</v>
      </c>
      <c r="O13" s="137" t="s">
        <v>263</v>
      </c>
      <c r="P13" s="137" t="str">
        <f>Spolu!B29</f>
        <v>organizácia tradičných športových podujatí</v>
      </c>
    </row>
    <row r="14" spans="1:16" ht="34.35" customHeight="1" x14ac:dyDescent="0.2">
      <c r="A14" s="139" t="s">
        <v>1152</v>
      </c>
      <c r="B14" s="379" t="s">
        <v>1169</v>
      </c>
      <c r="C14" s="380"/>
      <c r="F14" s="302"/>
      <c r="N14" s="137" t="str">
        <f t="shared" si="0"/>
        <v xml:space="preserve">n - </v>
      </c>
      <c r="O14" s="137" t="s">
        <v>265</v>
      </c>
    </row>
    <row r="15" spans="1:16" ht="34.35" customHeight="1" x14ac:dyDescent="0.2">
      <c r="A15" s="139" t="s">
        <v>1170</v>
      </c>
      <c r="B15" s="379"/>
      <c r="C15" s="380"/>
      <c r="F15" s="382"/>
      <c r="N15" s="137" t="str">
        <f t="shared" si="0"/>
        <v xml:space="preserve">o - </v>
      </c>
      <c r="O15" s="137" t="s">
        <v>266</v>
      </c>
    </row>
    <row r="16" spans="1:16" x14ac:dyDescent="0.2">
      <c r="A16" s="139" t="s">
        <v>1155</v>
      </c>
      <c r="B16" s="142">
        <f>F8</f>
        <v>0</v>
      </c>
      <c r="C16" s="137"/>
      <c r="F16" s="382"/>
      <c r="N16" s="137" t="str">
        <f t="shared" si="0"/>
        <v xml:space="preserve">p - </v>
      </c>
      <c r="O16" s="137" t="s">
        <v>267</v>
      </c>
    </row>
    <row r="17" spans="1:16" ht="32.1" customHeight="1" x14ac:dyDescent="0.2">
      <c r="A17" s="139" t="s">
        <v>1158</v>
      </c>
      <c r="B17" s="142">
        <f>F9</f>
        <v>0</v>
      </c>
      <c r="C17" s="137"/>
      <c r="F17" s="382"/>
      <c r="N17" s="137" t="str">
        <f t="shared" si="0"/>
        <v xml:space="preserve">q - </v>
      </c>
      <c r="O17" s="137" t="s">
        <v>268</v>
      </c>
    </row>
    <row r="18" spans="1:16" ht="15.75" thickBot="1" x14ac:dyDescent="0.25">
      <c r="B18" s="185" t="s">
        <v>1171</v>
      </c>
      <c r="C18" s="186">
        <v>31</v>
      </c>
      <c r="N18" s="137" t="str">
        <f t="shared" si="0"/>
        <v xml:space="preserve">r - </v>
      </c>
      <c r="O18" s="137" t="s">
        <v>269</v>
      </c>
    </row>
    <row r="19" spans="1:16" x14ac:dyDescent="0.2">
      <c r="B19" s="185" t="s">
        <v>1160</v>
      </c>
      <c r="C19" s="142" t="str">
        <f>Spolu!C4</f>
        <v>00677604</v>
      </c>
      <c r="F19" s="145" t="s">
        <v>1156</v>
      </c>
      <c r="G19" s="199"/>
      <c r="H19" s="146"/>
      <c r="N19" s="137" t="str">
        <f t="shared" si="0"/>
        <v xml:space="preserve"> - </v>
      </c>
    </row>
    <row r="20" spans="1:16" x14ac:dyDescent="0.2">
      <c r="A20" s="139" t="s">
        <v>292</v>
      </c>
      <c r="B20" s="143">
        <f>F6</f>
        <v>0</v>
      </c>
      <c r="C20" s="137"/>
      <c r="F20" s="147"/>
      <c r="G20" s="276"/>
      <c r="H20" s="148"/>
    </row>
    <row r="21" spans="1:16" x14ac:dyDescent="0.2">
      <c r="B21" s="137"/>
      <c r="C21" s="137"/>
      <c r="F21" s="147" t="s">
        <v>1161</v>
      </c>
      <c r="G21" s="276">
        <v>421947749446</v>
      </c>
      <c r="H21" s="148"/>
      <c r="N21" s="137" t="str">
        <f>O21&amp;" - "&amp;P21</f>
        <v>026 01 - Šport pre všetkých, školský a univerzitný šport</v>
      </c>
      <c r="O21" s="137" t="s">
        <v>219</v>
      </c>
      <c r="P21" s="137" t="s">
        <v>220</v>
      </c>
    </row>
    <row r="22" spans="1:16" x14ac:dyDescent="0.2">
      <c r="A22" s="137"/>
      <c r="B22" s="137"/>
      <c r="F22" s="147" t="s">
        <v>1162</v>
      </c>
      <c r="G22" s="276">
        <v>421947749756</v>
      </c>
      <c r="H22" s="148"/>
      <c r="N22" s="137" t="str">
        <f>O22&amp;" - "&amp;P22</f>
        <v>026 02 - Uznané športy</v>
      </c>
      <c r="O22" s="137" t="s">
        <v>221</v>
      </c>
      <c r="P22" s="137" t="s">
        <v>222</v>
      </c>
    </row>
    <row r="23" spans="1:16" ht="80.45" customHeight="1" thickBot="1" x14ac:dyDescent="0.25">
      <c r="B23" s="203"/>
      <c r="C23" s="198"/>
      <c r="E23" s="138"/>
      <c r="F23" s="200"/>
      <c r="G23" s="201"/>
      <c r="H23" s="202"/>
      <c r="N23" s="137" t="str">
        <f>O23&amp;" - "&amp;P23</f>
        <v>026 03 - Národné športové projekty</v>
      </c>
      <c r="O23" s="137" t="s">
        <v>223</v>
      </c>
      <c r="P23" s="137" t="s">
        <v>224</v>
      </c>
    </row>
    <row r="24" spans="1:16" ht="39.75" customHeight="1" x14ac:dyDescent="0.2">
      <c r="A24" s="256"/>
      <c r="B24" s="381" t="s">
        <v>1163</v>
      </c>
      <c r="C24" s="381"/>
      <c r="N24" s="137" t="str">
        <f>O24&amp;" - "&amp;P24</f>
        <v>026 04 - Športová infraštruktúra</v>
      </c>
      <c r="O24" s="137" t="s">
        <v>225</v>
      </c>
      <c r="P24" s="137" t="s">
        <v>226</v>
      </c>
    </row>
    <row r="25" spans="1:16" x14ac:dyDescent="0.2">
      <c r="N25" s="137" t="str">
        <f>O25&amp;" - "&amp;P25</f>
        <v>026 05 - Prierezové činnosti v športe</v>
      </c>
      <c r="O25" s="137" t="s">
        <v>227</v>
      </c>
      <c r="P25" s="137" t="s">
        <v>228</v>
      </c>
    </row>
    <row r="27" spans="1:16" x14ac:dyDescent="0.2">
      <c r="N27" s="137" t="s">
        <v>1172</v>
      </c>
    </row>
    <row r="28" spans="1:16" x14ac:dyDescent="0.2">
      <c r="N28" s="137" t="s">
        <v>1173</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9AF12544-A93E-491C-BBDA-D7BBAB693457}">
      <formula1>$N$1:$N$19</formula1>
    </dataValidation>
    <dataValidation type="list" allowBlank="1" showInputMessage="1" showErrorMessage="1" sqref="B14:C14" xr:uid="{455D5712-83E3-4936-A3F1-0CEB0DD617B1}">
      <formula1>$N$21:$N$25</formula1>
    </dataValidation>
    <dataValidation type="list" allowBlank="1" showInputMessage="1" showErrorMessage="1" sqref="F9" xr:uid="{75FBA688-6910-4652-BE69-334C71C8E0D3}">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28989-7706-4140-ACCF-EF7C70DB0BBF}">
  <sheetPr codeName="Hárok4"/>
  <dimension ref="A1:B57"/>
  <sheetViews>
    <sheetView zoomScaleNormal="100" workbookViewId="0">
      <pane ySplit="3" topLeftCell="A37" activePane="bottomLeft" state="frozen"/>
      <selection pane="bottomLeft" activeCell="E61" sqref="E61"/>
    </sheetView>
  </sheetViews>
  <sheetFormatPr defaultColWidth="11.42578125" defaultRowHeight="12.75" x14ac:dyDescent="0.2"/>
  <cols>
    <col min="1" max="1" width="11.42578125" style="20" customWidth="1"/>
    <col min="2" max="2" width="41.42578125" style="20" customWidth="1"/>
    <col min="3" max="16384" width="11.42578125" style="20"/>
  </cols>
  <sheetData>
    <row r="1" spans="1:2" s="60" customFormat="1" ht="15.75" x14ac:dyDescent="0.2">
      <c r="A1" s="60" t="s">
        <v>1174</v>
      </c>
    </row>
    <row r="2" spans="1:2" ht="30" customHeight="1" x14ac:dyDescent="0.2">
      <c r="A2" s="383" t="s">
        <v>1175</v>
      </c>
      <c r="B2" s="383"/>
    </row>
    <row r="3" spans="1:2" x14ac:dyDescent="0.2">
      <c r="A3" s="61" t="s">
        <v>1176</v>
      </c>
      <c r="B3" s="61" t="s">
        <v>1177</v>
      </c>
    </row>
    <row r="4" spans="1:2" x14ac:dyDescent="0.2">
      <c r="A4" s="62" t="s">
        <v>1178</v>
      </c>
      <c r="B4" s="62" t="s">
        <v>1179</v>
      </c>
    </row>
    <row r="5" spans="1:2" x14ac:dyDescent="0.2">
      <c r="A5" s="62" t="s">
        <v>1180</v>
      </c>
      <c r="B5" s="62" t="s">
        <v>1181</v>
      </c>
    </row>
    <row r="6" spans="1:2" x14ac:dyDescent="0.2">
      <c r="A6" s="62" t="s">
        <v>1182</v>
      </c>
      <c r="B6" s="62" t="s">
        <v>1183</v>
      </c>
    </row>
    <row r="7" spans="1:2" x14ac:dyDescent="0.2">
      <c r="A7" s="62" t="s">
        <v>1184</v>
      </c>
      <c r="B7" s="62" t="s">
        <v>1185</v>
      </c>
    </row>
    <row r="8" spans="1:2" x14ac:dyDescent="0.2">
      <c r="A8" s="62" t="s">
        <v>1186</v>
      </c>
      <c r="B8" s="62" t="s">
        <v>1187</v>
      </c>
    </row>
    <row r="9" spans="1:2" x14ac:dyDescent="0.2">
      <c r="A9" s="62" t="s">
        <v>1188</v>
      </c>
      <c r="B9" s="62" t="s">
        <v>1189</v>
      </c>
    </row>
    <row r="10" spans="1:2" x14ac:dyDescent="0.2">
      <c r="A10" s="62" t="s">
        <v>1190</v>
      </c>
      <c r="B10" s="62" t="s">
        <v>1191</v>
      </c>
    </row>
    <row r="11" spans="1:2" x14ac:dyDescent="0.2">
      <c r="A11" s="62" t="s">
        <v>1192</v>
      </c>
      <c r="B11" s="62" t="s">
        <v>1193</v>
      </c>
    </row>
    <row r="12" spans="1:2" x14ac:dyDescent="0.2">
      <c r="A12" s="62" t="s">
        <v>1194</v>
      </c>
      <c r="B12" s="62" t="s">
        <v>1195</v>
      </c>
    </row>
    <row r="13" spans="1:2" x14ac:dyDescent="0.2">
      <c r="A13" s="62" t="s">
        <v>1196</v>
      </c>
      <c r="B13" s="62" t="s">
        <v>1197</v>
      </c>
    </row>
    <row r="14" spans="1:2" x14ac:dyDescent="0.2">
      <c r="A14" s="62" t="s">
        <v>1198</v>
      </c>
      <c r="B14" s="62" t="s">
        <v>1199</v>
      </c>
    </row>
    <row r="15" spans="1:2" x14ac:dyDescent="0.2">
      <c r="A15" s="62" t="s">
        <v>1200</v>
      </c>
      <c r="B15" s="62" t="s">
        <v>1201</v>
      </c>
    </row>
    <row r="16" spans="1:2" x14ac:dyDescent="0.2">
      <c r="A16" s="62" t="s">
        <v>1202</v>
      </c>
      <c r="B16" s="62" t="s">
        <v>1203</v>
      </c>
    </row>
    <row r="17" spans="1:2" x14ac:dyDescent="0.2">
      <c r="A17" s="62" t="s">
        <v>1204</v>
      </c>
      <c r="B17" s="62" t="s">
        <v>1205</v>
      </c>
    </row>
    <row r="18" spans="1:2" x14ac:dyDescent="0.2">
      <c r="A18" s="62" t="s">
        <v>1206</v>
      </c>
      <c r="B18" s="62" t="s">
        <v>1207</v>
      </c>
    </row>
    <row r="19" spans="1:2" x14ac:dyDescent="0.2">
      <c r="A19" s="62" t="s">
        <v>1208</v>
      </c>
      <c r="B19" s="62" t="s">
        <v>1209</v>
      </c>
    </row>
    <row r="20" spans="1:2" x14ac:dyDescent="0.2">
      <c r="A20" s="62" t="s">
        <v>1210</v>
      </c>
      <c r="B20" s="62" t="s">
        <v>1211</v>
      </c>
    </row>
    <row r="21" spans="1:2" x14ac:dyDescent="0.2">
      <c r="A21" s="62" t="s">
        <v>1212</v>
      </c>
      <c r="B21" s="62" t="s">
        <v>1213</v>
      </c>
    </row>
    <row r="22" spans="1:2" x14ac:dyDescent="0.2">
      <c r="A22" s="63"/>
      <c r="B22" s="63"/>
    </row>
    <row r="23" spans="1:2" x14ac:dyDescent="0.2">
      <c r="A23" s="63"/>
      <c r="B23" s="63"/>
    </row>
    <row r="24" spans="1:2" x14ac:dyDescent="0.2">
      <c r="A24" s="63"/>
      <c r="B24" s="63"/>
    </row>
    <row r="25" spans="1:2" x14ac:dyDescent="0.2">
      <c r="A25" s="63"/>
      <c r="B25" s="63"/>
    </row>
    <row r="26" spans="1:2" x14ac:dyDescent="0.2">
      <c r="A26" s="63"/>
      <c r="B26" s="63"/>
    </row>
    <row r="27" spans="1:2" x14ac:dyDescent="0.2">
      <c r="A27" s="63"/>
      <c r="B27" s="63"/>
    </row>
    <row r="28" spans="1:2" x14ac:dyDescent="0.2">
      <c r="A28" s="63"/>
      <c r="B28" s="63"/>
    </row>
    <row r="29" spans="1:2" x14ac:dyDescent="0.2">
      <c r="A29" s="63"/>
      <c r="B29" s="63"/>
    </row>
    <row r="30" spans="1:2" x14ac:dyDescent="0.2">
      <c r="A30" s="63"/>
      <c r="B30" s="63"/>
    </row>
    <row r="31" spans="1:2" x14ac:dyDescent="0.2">
      <c r="A31" s="63"/>
      <c r="B31" s="63"/>
    </row>
    <row r="32" spans="1:2" x14ac:dyDescent="0.2">
      <c r="A32" s="63"/>
      <c r="B32" s="63"/>
    </row>
    <row r="33" spans="1:2" x14ac:dyDescent="0.2">
      <c r="A33" s="63"/>
      <c r="B33" s="63"/>
    </row>
    <row r="34" spans="1:2" x14ac:dyDescent="0.2">
      <c r="A34" s="63"/>
      <c r="B34" s="63"/>
    </row>
    <row r="35" spans="1:2" x14ac:dyDescent="0.2">
      <c r="A35" s="63"/>
      <c r="B35" s="63"/>
    </row>
    <row r="36" spans="1:2" x14ac:dyDescent="0.2">
      <c r="A36" s="63"/>
      <c r="B36" s="63"/>
    </row>
    <row r="37" spans="1:2" x14ac:dyDescent="0.2">
      <c r="A37" s="63"/>
      <c r="B37" s="63"/>
    </row>
    <row r="38" spans="1:2" x14ac:dyDescent="0.2">
      <c r="A38" s="63"/>
      <c r="B38" s="63"/>
    </row>
    <row r="39" spans="1:2" x14ac:dyDescent="0.2">
      <c r="A39" s="63"/>
      <c r="B39" s="63"/>
    </row>
    <row r="40" spans="1:2" x14ac:dyDescent="0.2">
      <c r="A40" s="63"/>
      <c r="B40" s="63"/>
    </row>
    <row r="41" spans="1:2" x14ac:dyDescent="0.2">
      <c r="A41" s="63"/>
      <c r="B41" s="63"/>
    </row>
    <row r="42" spans="1:2" x14ac:dyDescent="0.2">
      <c r="A42" s="63"/>
      <c r="B42" s="63"/>
    </row>
    <row r="43" spans="1:2" x14ac:dyDescent="0.2">
      <c r="A43" s="63"/>
      <c r="B43" s="63"/>
    </row>
    <row r="44" spans="1:2" x14ac:dyDescent="0.2">
      <c r="A44" s="63"/>
      <c r="B44" s="63"/>
    </row>
    <row r="45" spans="1:2" x14ac:dyDescent="0.2">
      <c r="A45" s="63"/>
      <c r="B45" s="63"/>
    </row>
    <row r="46" spans="1:2" x14ac:dyDescent="0.2">
      <c r="A46" s="63"/>
      <c r="B46" s="63"/>
    </row>
    <row r="47" spans="1:2" x14ac:dyDescent="0.2">
      <c r="A47" s="63"/>
      <c r="B47" s="63"/>
    </row>
    <row r="48" spans="1:2" x14ac:dyDescent="0.2">
      <c r="A48" s="63"/>
      <c r="B48" s="63"/>
    </row>
    <row r="49" spans="1:2" x14ac:dyDescent="0.2">
      <c r="A49" s="63"/>
      <c r="B49" s="63"/>
    </row>
    <row r="50" spans="1:2" x14ac:dyDescent="0.2">
      <c r="A50" s="63"/>
      <c r="B50" s="63"/>
    </row>
    <row r="51" spans="1:2" x14ac:dyDescent="0.2">
      <c r="A51" s="63"/>
      <c r="B51" s="63"/>
    </row>
    <row r="52" spans="1:2" x14ac:dyDescent="0.2">
      <c r="A52" s="63"/>
      <c r="B52" s="63"/>
    </row>
    <row r="53" spans="1:2" x14ac:dyDescent="0.2">
      <c r="A53" s="63"/>
      <c r="B53" s="63"/>
    </row>
    <row r="54" spans="1:2" x14ac:dyDescent="0.2">
      <c r="A54" s="63"/>
      <c r="B54" s="63"/>
    </row>
    <row r="55" spans="1:2" x14ac:dyDescent="0.2">
      <c r="A55" s="63"/>
      <c r="B55" s="63"/>
    </row>
    <row r="56" spans="1:2" x14ac:dyDescent="0.2">
      <c r="A56" s="63"/>
      <c r="B56" s="63"/>
    </row>
    <row r="57" spans="1:2" x14ac:dyDescent="0.2">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e96071e6767ac2091d2e6388e8360e16">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8c82d99953481d8e6257d3224dd1ba6d"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2.xml><?xml version="1.0" encoding="utf-8"?>
<ds:datastoreItem xmlns:ds="http://schemas.openxmlformats.org/officeDocument/2006/customXml" ds:itemID="{DF8058A0-DCAC-4054-AAEB-0470585018D1}">
  <ds:schemaRefs>
    <ds:schemaRef ds:uri="1761cb37-c33f-42c7-9eeb-6f00cca254d3"/>
    <ds:schemaRef ds:uri="http://schemas.microsoft.com/office/infopath/2007/PartnerControls"/>
    <ds:schemaRef ds:uri="http://purl.org/dc/dcmitype/"/>
    <ds:schemaRef ds:uri="http://schemas.microsoft.com/office/2006/metadata/properties"/>
    <ds:schemaRef ds:uri="http://purl.org/dc/terms/"/>
    <ds:schemaRef ds:uri="http://schemas.microsoft.com/office/2006/documentManagement/types"/>
    <ds:schemaRef ds:uri="http://purl.org/dc/elements/1.1/"/>
    <ds:schemaRef ds:uri="http://schemas.openxmlformats.org/package/2006/metadata/core-properties"/>
    <ds:schemaRef ds:uri="6bdf28ae-65c4-4f6e-bc50-9bbd2c60ae30"/>
    <ds:schemaRef ds:uri="http://www.w3.org/XML/1998/namespace"/>
  </ds:schemaRefs>
</ds:datastoreItem>
</file>

<file path=customXml/itemProps3.xml><?xml version="1.0" encoding="utf-8"?>
<ds:datastoreItem xmlns:ds="http://schemas.openxmlformats.org/officeDocument/2006/customXml" ds:itemID="{0A9834CC-0D57-4D36-8700-931C173DB2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81062FD-9B5A-41DC-8DE8-48BED4A6E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Miroslav Gábor</cp:lastModifiedBy>
  <cp:revision/>
  <cp:lastPrinted>2026-01-22T08:18:11Z</cp:lastPrinted>
  <dcterms:created xsi:type="dcterms:W3CDTF">2017-02-20T06:20:12Z</dcterms:created>
  <dcterms:modified xsi:type="dcterms:W3CDTF">2026-03-18T09:59:59Z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