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8_{73E6BAA0-48FA-45A1-9CED-5B25D465DC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81029"/>
</workbook>
</file>

<file path=xl/calcChain.xml><?xml version="1.0" encoding="utf-8"?>
<calcChain xmlns="http://schemas.openxmlformats.org/spreadsheetml/2006/main">
  <c r="B3" i="1" l="1"/>
  <c r="B41" i="1" s="1"/>
  <c r="C4" i="1"/>
  <c r="C3" i="1" s="1"/>
  <c r="D4" i="1"/>
  <c r="D5" i="1"/>
  <c r="B7" i="1"/>
  <c r="C7" i="1"/>
  <c r="D7" i="1"/>
  <c r="D8" i="1"/>
  <c r="D9" i="1"/>
  <c r="D11" i="1"/>
  <c r="D12" i="1"/>
  <c r="C13" i="1"/>
  <c r="D13" i="1"/>
  <c r="D14" i="1"/>
  <c r="D15" i="1"/>
  <c r="C21" i="1"/>
  <c r="D21" i="1"/>
  <c r="B26" i="1"/>
  <c r="C26" i="1"/>
  <c r="D26" i="1" s="1"/>
  <c r="D27" i="1"/>
  <c r="D28" i="1"/>
  <c r="D29" i="1"/>
  <c r="B31" i="1"/>
  <c r="C32" i="1"/>
  <c r="D32" i="1" s="1"/>
  <c r="D33" i="1"/>
  <c r="D34" i="1"/>
  <c r="C37" i="1"/>
  <c r="D37" i="1" s="1"/>
  <c r="B39" i="1"/>
  <c r="C39" i="1"/>
  <c r="D39" i="1"/>
  <c r="D40" i="1"/>
  <c r="B45" i="1"/>
  <c r="C46" i="1"/>
  <c r="D46" i="1" s="1"/>
  <c r="D47" i="1"/>
  <c r="D49" i="1"/>
  <c r="B56" i="1"/>
  <c r="B59" i="1" s="1"/>
  <c r="C56" i="1"/>
  <c r="D56" i="1" s="1"/>
  <c r="D57" i="1"/>
  <c r="D3" i="1" l="1"/>
  <c r="C41" i="1"/>
  <c r="D41" i="1" s="1"/>
  <c r="B61" i="1"/>
  <c r="C45" i="1"/>
  <c r="C31" i="1"/>
  <c r="D31" i="1" s="1"/>
  <c r="R30" i="1"/>
  <c r="Q45" i="1"/>
  <c r="P45" i="1"/>
  <c r="O45" i="1"/>
  <c r="Q31" i="1"/>
  <c r="P31" i="1"/>
  <c r="O31" i="1"/>
  <c r="Q26" i="1"/>
  <c r="P26" i="1"/>
  <c r="O26" i="1"/>
  <c r="Q7" i="1"/>
  <c r="P7" i="1"/>
  <c r="O7" i="1"/>
  <c r="Q3" i="1"/>
  <c r="P3" i="1"/>
  <c r="O3" i="1"/>
  <c r="E39" i="1"/>
  <c r="E31" i="1"/>
  <c r="F31" i="1"/>
  <c r="G31" i="1"/>
  <c r="I45" i="1"/>
  <c r="I39" i="1"/>
  <c r="I26" i="1"/>
  <c r="I7" i="1"/>
  <c r="I3" i="1"/>
  <c r="G39" i="1"/>
  <c r="F39" i="1"/>
  <c r="G45" i="1"/>
  <c r="F45" i="1"/>
  <c r="E45" i="1"/>
  <c r="I31" i="1"/>
  <c r="G26" i="1"/>
  <c r="F26" i="1"/>
  <c r="E26" i="1"/>
  <c r="H30" i="1"/>
  <c r="G7" i="1"/>
  <c r="E7" i="1"/>
  <c r="F7" i="1"/>
  <c r="G3" i="1"/>
  <c r="F3" i="1"/>
  <c r="E3" i="1"/>
  <c r="C59" i="1" l="1"/>
  <c r="D45" i="1"/>
  <c r="R6" i="1"/>
  <c r="R10" i="1"/>
  <c r="R22" i="1"/>
  <c r="R23" i="1"/>
  <c r="R24" i="1"/>
  <c r="R25" i="1"/>
  <c r="R16" i="1"/>
  <c r="R17" i="1"/>
  <c r="R18" i="1"/>
  <c r="R19" i="1"/>
  <c r="R20" i="1"/>
  <c r="R38" i="1"/>
  <c r="R35" i="1"/>
  <c r="R36" i="1"/>
  <c r="R50" i="1"/>
  <c r="R51" i="1"/>
  <c r="R52" i="1"/>
  <c r="R53" i="1"/>
  <c r="R54" i="1"/>
  <c r="R55" i="1"/>
  <c r="R58" i="1"/>
  <c r="H58" i="1"/>
  <c r="H50" i="1"/>
  <c r="H51" i="1"/>
  <c r="H52" i="1"/>
  <c r="H53" i="1"/>
  <c r="H54" i="1"/>
  <c r="H55" i="1"/>
  <c r="H38" i="1"/>
  <c r="H35" i="1"/>
  <c r="H36" i="1"/>
  <c r="H6" i="1"/>
  <c r="H10" i="1"/>
  <c r="H16" i="1"/>
  <c r="H17" i="1"/>
  <c r="H18" i="1"/>
  <c r="H19" i="1"/>
  <c r="H20" i="1"/>
  <c r="H22" i="1"/>
  <c r="H23" i="1"/>
  <c r="H24" i="1"/>
  <c r="H25" i="1"/>
  <c r="R76" i="1"/>
  <c r="R75" i="1"/>
  <c r="R74" i="1"/>
  <c r="R73" i="1"/>
  <c r="R72" i="1"/>
  <c r="R71" i="1"/>
  <c r="P70" i="1"/>
  <c r="P69" i="1" s="1"/>
  <c r="O70" i="1"/>
  <c r="O69" i="1" s="1"/>
  <c r="R67" i="1"/>
  <c r="R66" i="1" s="1"/>
  <c r="P66" i="1"/>
  <c r="O66" i="1"/>
  <c r="R57" i="1"/>
  <c r="Q56" i="1"/>
  <c r="P56" i="1"/>
  <c r="O56" i="1"/>
  <c r="R49" i="1"/>
  <c r="R48" i="1"/>
  <c r="R47" i="1"/>
  <c r="R46" i="1"/>
  <c r="R40" i="1"/>
  <c r="Q39" i="1"/>
  <c r="P39" i="1"/>
  <c r="O39" i="1"/>
  <c r="R37" i="1"/>
  <c r="R34" i="1"/>
  <c r="R33" i="1"/>
  <c r="R32" i="1"/>
  <c r="R29" i="1"/>
  <c r="R28" i="1"/>
  <c r="R27" i="1"/>
  <c r="R21" i="1"/>
  <c r="R15" i="1"/>
  <c r="R14" i="1"/>
  <c r="R13" i="1"/>
  <c r="R12" i="1"/>
  <c r="R11" i="1"/>
  <c r="R9" i="1"/>
  <c r="R8" i="1"/>
  <c r="R5" i="1"/>
  <c r="R4" i="1"/>
  <c r="D59" i="1" l="1"/>
  <c r="C61" i="1"/>
  <c r="R31" i="1"/>
  <c r="R45" i="1"/>
  <c r="R7" i="1"/>
  <c r="R26" i="1"/>
  <c r="R3" i="1"/>
  <c r="R70" i="1"/>
  <c r="R69" i="1" s="1"/>
  <c r="R39" i="1"/>
  <c r="Q59" i="1"/>
  <c r="O59" i="1"/>
  <c r="O41" i="1"/>
  <c r="P59" i="1"/>
  <c r="R56" i="1"/>
  <c r="Q41" i="1"/>
  <c r="P41" i="1"/>
  <c r="H11" i="1"/>
  <c r="H14" i="1"/>
  <c r="H76" i="1"/>
  <c r="H75" i="1"/>
  <c r="H74" i="1"/>
  <c r="H73" i="1"/>
  <c r="H72" i="1"/>
  <c r="H71" i="1"/>
  <c r="F70" i="1"/>
  <c r="F69" i="1" s="1"/>
  <c r="E70" i="1"/>
  <c r="E69" i="1" s="1"/>
  <c r="H67" i="1"/>
  <c r="H66" i="1" s="1"/>
  <c r="F66" i="1"/>
  <c r="E66" i="1"/>
  <c r="H57" i="1"/>
  <c r="G56" i="1"/>
  <c r="F56" i="1"/>
  <c r="E56" i="1"/>
  <c r="H49" i="1"/>
  <c r="H48" i="1"/>
  <c r="H47" i="1"/>
  <c r="H46" i="1"/>
  <c r="H40" i="1"/>
  <c r="H37" i="1"/>
  <c r="H33" i="1"/>
  <c r="H32" i="1"/>
  <c r="H29" i="1"/>
  <c r="H21" i="1"/>
  <c r="H15" i="1"/>
  <c r="H13" i="1"/>
  <c r="H12" i="1"/>
  <c r="H9" i="1"/>
  <c r="H8" i="1"/>
  <c r="H5" i="1"/>
  <c r="H4" i="1"/>
  <c r="H39" i="1" l="1"/>
  <c r="H45" i="1"/>
  <c r="H7" i="1"/>
  <c r="H3" i="1"/>
  <c r="O61" i="1"/>
  <c r="R41" i="1"/>
  <c r="P61" i="1"/>
  <c r="Q61" i="1"/>
  <c r="R59" i="1"/>
  <c r="H34" i="1"/>
  <c r="F41" i="1"/>
  <c r="E59" i="1"/>
  <c r="G59" i="1"/>
  <c r="H27" i="1"/>
  <c r="E41" i="1"/>
  <c r="H56" i="1"/>
  <c r="H70" i="1"/>
  <c r="H69" i="1" s="1"/>
  <c r="G41" i="1"/>
  <c r="H28" i="1"/>
  <c r="F59" i="1"/>
  <c r="H31" i="1" l="1"/>
  <c r="H26" i="1"/>
  <c r="R61" i="1"/>
  <c r="G61" i="1"/>
  <c r="E61" i="1"/>
  <c r="F61" i="1"/>
  <c r="H59" i="1"/>
  <c r="H41" i="1" l="1"/>
  <c r="H61" i="1" s="1"/>
  <c r="J7" i="1" l="1"/>
  <c r="M56" i="1"/>
  <c r="L56" i="1"/>
  <c r="K56" i="1"/>
  <c r="M45" i="1"/>
  <c r="L45" i="1"/>
  <c r="K45" i="1"/>
  <c r="M39" i="1"/>
  <c r="L39" i="1"/>
  <c r="K39" i="1"/>
  <c r="M31" i="1"/>
  <c r="L31" i="1"/>
  <c r="K31" i="1"/>
  <c r="M26" i="1"/>
  <c r="K26" i="1"/>
  <c r="M7" i="1"/>
  <c r="L7" i="1"/>
  <c r="K7" i="1"/>
  <c r="I56" i="1"/>
  <c r="J56" i="1" s="1"/>
  <c r="J45" i="1"/>
  <c r="J39" i="1"/>
  <c r="J31" i="1"/>
  <c r="J26" i="1"/>
  <c r="N76" i="1"/>
  <c r="N75" i="1"/>
  <c r="N74" i="1"/>
  <c r="N73" i="1"/>
  <c r="N72" i="1"/>
  <c r="N71" i="1"/>
  <c r="L70" i="1"/>
  <c r="L69" i="1" s="1"/>
  <c r="K70" i="1"/>
  <c r="K69" i="1" s="1"/>
  <c r="N67" i="1"/>
  <c r="N66" i="1" s="1"/>
  <c r="L66" i="1"/>
  <c r="K66" i="1"/>
  <c r="M3" i="1"/>
  <c r="L3" i="1"/>
  <c r="K3" i="1"/>
  <c r="K59" i="1" l="1"/>
  <c r="N70" i="1"/>
  <c r="N69" i="1" s="1"/>
  <c r="N56" i="1"/>
  <c r="M59" i="1"/>
  <c r="K41" i="1"/>
  <c r="K61" i="1" s="1"/>
  <c r="N31" i="1"/>
  <c r="N7" i="1"/>
  <c r="I59" i="1"/>
  <c r="L59" i="1"/>
  <c r="M41" i="1"/>
  <c r="N39" i="1"/>
  <c r="N3" i="1"/>
  <c r="N45" i="1"/>
  <c r="L26" i="1"/>
  <c r="L41" i="1" s="1"/>
  <c r="J59" i="1" l="1"/>
  <c r="J61" i="1" s="1"/>
  <c r="N59" i="1"/>
  <c r="M61" i="1"/>
  <c r="L61" i="1"/>
  <c r="N26" i="1"/>
  <c r="N41" i="1" s="1"/>
  <c r="N61" i="1" l="1"/>
  <c r="I41" i="1" l="1"/>
  <c r="J3" i="1"/>
  <c r="I61" i="1" l="1"/>
  <c r="J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Marcela Nagyová</author>
  </authors>
  <commentList>
    <comment ref="A4" authorId="0" shapeId="0" xr:uid="{F23CA502-D18A-4F1E-A4AA-9D2E90959DC2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bez účtov 501 30, 501 91</t>
        </r>
      </text>
    </comment>
    <comment ref="A5" authorId="0" shapeId="0" xr:uid="{40C6E32E-ADB7-4E2D-B072-D2289EAC4E4F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502</t>
        </r>
      </text>
    </comment>
    <comment ref="A6" authorId="0" shapeId="0" xr:uid="{2CE675E1-36BA-4802-9919-F1E7E78C3CB5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511 91</t>
        </r>
      </text>
    </comment>
    <comment ref="A8" authorId="0" shapeId="0" xr:uid="{A3C3E324-534C-4A8C-9E02-EBDC0B75C2B1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511 30 + náhradné diely lietadlá v účte 
501 30</t>
        </r>
      </text>
    </comment>
    <comment ref="A9" authorId="0" shapeId="0" xr:uid="{F587F3A2-B53B-41AC-AF18-53CAF110324D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511 10, 
511 33,34,35,40</t>
        </r>
      </text>
    </comment>
    <comment ref="A10" authorId="0" shapeId="0" xr:uid="{79E9B31A-87C5-4D25-AA56-05AA4136910D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70-71</t>
        </r>
      </text>
    </comment>
    <comment ref="A11" authorId="0" shapeId="0" xr:uid="{D2A19201-9BEF-4B3C-A35F-C08136FB56AF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518 40</t>
        </r>
      </text>
    </comment>
    <comment ref="A12" authorId="0" shapeId="0" xr:uid="{7B1027B0-6AB1-4B3B-A072-445073B7AF35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518 30</t>
        </r>
      </text>
    </comment>
    <comment ref="A13" authorId="0" shapeId="0" xr:uid="{711DF654-04B9-44F2-B18F-7ECEE89B9FA8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547 70</t>
        </r>
      </text>
    </comment>
    <comment ref="A14" authorId="0" shapeId="0" xr:uid="{AB040BF1-FBEE-4AE1-B210-40CFA1944F48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518 50</t>
        </r>
      </text>
    </comment>
    <comment ref="A15" authorId="0" shapeId="0" xr:uid="{CFC75A32-10E0-48FA-871A-9229EA0F936D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518 61</t>
        </r>
      </text>
    </comment>
    <comment ref="A16" authorId="0" shapeId="0" xr:uid="{C1FF8CB2-35C9-453F-91C7-E556744744BB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518 11, 20</t>
        </r>
      </text>
    </comment>
    <comment ref="A17" authorId="0" shapeId="0" xr:uid="{80C62120-A9DE-42A6-B8BE-FA8F4E8FD01D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513 10</t>
        </r>
      </text>
    </comment>
    <comment ref="A18" authorId="0" shapeId="0" xr:uid="{85E80C18-C0C3-409A-BEA5-4C7383C24DE5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512 10</t>
        </r>
      </text>
    </comment>
    <comment ref="A20" authorId="0" shapeId="0" xr:uid="{DC0CDA85-E083-4FE5-9856-5A68F79504F6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518 80</t>
        </r>
      </text>
    </comment>
    <comment ref="A21" authorId="0" shapeId="0" xr:uid="{02F2B6DE-C610-4A00-A7E4-BFAD115A6285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518 10</t>
        </r>
      </text>
    </comment>
    <comment ref="A22" authorId="0" shapeId="0" xr:uid="{29587335-0248-4493-8F38-12C98E863C49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518 91
</t>
        </r>
      </text>
    </comment>
    <comment ref="A23" authorId="0" shapeId="0" xr:uid="{BB002FD6-FFE2-4B12-B273-8334D77FBC40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551 10,30,99</t>
        </r>
      </text>
    </comment>
    <comment ref="A27" authorId="0" shapeId="0" xr:uid="{51FD7004-5E41-4557-B265-7FC33914EB7B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521 10</t>
        </r>
      </text>
    </comment>
    <comment ref="A28" authorId="0" shapeId="0" xr:uid="{A69C4091-F0F6-468F-A009-C3C3ECB62F4C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524 10,20</t>
        </r>
      </text>
    </comment>
    <comment ref="A29" authorId="0" shapeId="0" xr:uid="{FEF6240D-F378-4325-8567-81103BFFFA72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527 10,20</t>
        </r>
      </text>
    </comment>
    <comment ref="A32" authorId="0" shapeId="0" xr:uid="{4A86A492-5D73-44D0-98D1-F94AC229C217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532 11, 538 10</t>
        </r>
      </text>
    </comment>
    <comment ref="A33" authorId="0" shapeId="0" xr:uid="{7BB2635F-09C3-4F05-9F5D-530F24E43C76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544 20, 545 10, 549 10,40, 543 99
</t>
        </r>
      </text>
    </comment>
    <comment ref="A34" authorId="0" shapeId="0" xr:uid="{7F3F579B-DBCF-4CD2-847C-2C7E5AEF43CE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549 20</t>
        </r>
      </text>
    </comment>
    <comment ref="A35" authorId="0" shapeId="0" xr:uid="{4DDB40C0-38E5-4776-A674-9CE9695EEFA7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549 51,52</t>
        </r>
      </text>
    </comment>
    <comment ref="A36" authorId="0" shapeId="0" xr:uid="{9FC0F036-5ECF-4E41-A929-719ED3F15697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549 53,54</t>
        </r>
      </text>
    </comment>
    <comment ref="A37" authorId="0" shapeId="0" xr:uid="{39E0215E-8C50-4A4E-B8A3-BAD0E782AE31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549 55,56</t>
        </r>
      </text>
    </comment>
    <comment ref="A54" authorId="0" shapeId="0" xr:uid="{54F10BE5-239C-4ADF-878F-61D9BABA60ED}">
      <text>
        <r>
          <rPr>
            <b/>
            <sz val="9"/>
            <color indexed="81"/>
            <rFont val="Segoe UI"/>
            <charset val="1"/>
          </rPr>
          <t>Marcela Nagyová:</t>
        </r>
        <r>
          <rPr>
            <sz val="9"/>
            <color indexed="81"/>
            <rFont val="Segoe UI"/>
            <charset val="1"/>
          </rPr>
          <t xml:space="preserve">
602 90, 647 10, 649 10, 662 30
</t>
        </r>
      </text>
    </comment>
    <comment ref="I54" authorId="0" shapeId="0" xr:uid="{A1A5D93C-9B3E-4D6E-8D1B-8CC502D44FF3}">
      <text>
        <r>
          <rPr>
            <b/>
            <sz val="9"/>
            <color indexed="81"/>
            <rFont val="Segoe UI"/>
            <family val="2"/>
            <charset val="238"/>
          </rPr>
          <t>Marcela Nagyová:</t>
        </r>
        <r>
          <rPr>
            <sz val="9"/>
            <color indexed="81"/>
            <rFont val="Segoe UI"/>
            <family val="2"/>
            <charset val="238"/>
          </rPr>
          <t xml:space="preserve">
vrátane dotácie na energie</t>
        </r>
      </text>
    </comment>
  </commentList>
</comments>
</file>

<file path=xl/sharedStrings.xml><?xml version="1.0" encoding="utf-8"?>
<sst xmlns="http://schemas.openxmlformats.org/spreadsheetml/2006/main" count="133" uniqueCount="84">
  <si>
    <t>Celkom</t>
  </si>
  <si>
    <t>2.2. Dotácie, príspevky, dary na činnosť</t>
  </si>
  <si>
    <t>- Dary, príspevky fyzických osôb</t>
  </si>
  <si>
    <t>- Dary, príspevky právnických osôb</t>
  </si>
  <si>
    <t>3. Kapitálové výdavky na dlhodobý majetok</t>
  </si>
  <si>
    <t>4.1  Príjmy na kapitálové výdavky</t>
  </si>
  <si>
    <t>4.2  Pôžičky, úvery</t>
  </si>
  <si>
    <t>4.3  Z vlastných zdrojov</t>
  </si>
  <si>
    <t>4.  Prijmy celkom na kapitálové výdavky</t>
  </si>
  <si>
    <t xml:space="preserve">- Dotácia z verejných zdrojov </t>
  </si>
  <si>
    <t>1. Náklady hlavná činnosť (bežné výdavky)</t>
  </si>
  <si>
    <t>1. Náklady celkom</t>
  </si>
  <si>
    <t>2. Výnosy celkom</t>
  </si>
  <si>
    <t xml:space="preserve">Kapitálová (investičná) činnosť </t>
  </si>
  <si>
    <t>- Z podielu zaplatenej dane</t>
  </si>
  <si>
    <r>
      <t xml:space="preserve">1.1. Materiálové náklady </t>
    </r>
    <r>
      <rPr>
        <sz val="11"/>
        <color rgb="FF000000"/>
        <rFont val="Calibri"/>
        <family val="2"/>
        <charset val="238"/>
        <scheme val="minor"/>
      </rPr>
      <t>(účt.skup. 50)</t>
    </r>
  </si>
  <si>
    <r>
      <t xml:space="preserve">1.2. Služby </t>
    </r>
    <r>
      <rPr>
        <sz val="11"/>
        <color rgb="FF000000"/>
        <rFont val="Calibri"/>
        <family val="2"/>
        <charset val="238"/>
        <scheme val="minor"/>
      </rPr>
      <t>(účt.skup. 51)</t>
    </r>
  </si>
  <si>
    <r>
      <t xml:space="preserve">1.3. Osobné náklady </t>
    </r>
    <r>
      <rPr>
        <sz val="11"/>
        <color rgb="FF000000"/>
        <rFont val="Calibri"/>
        <family val="2"/>
        <charset val="238"/>
        <scheme val="minor"/>
      </rPr>
      <t>(účt.skup. 52)</t>
    </r>
  </si>
  <si>
    <r>
      <t xml:space="preserve">1.4. Ostatné náklady </t>
    </r>
    <r>
      <rPr>
        <sz val="11"/>
        <color rgb="FF000000"/>
        <rFont val="Calibri"/>
        <family val="2"/>
        <charset val="238"/>
        <scheme val="minor"/>
      </rPr>
      <t>(účt.skup. 53, 54, 55, mimo účtu 547)</t>
    </r>
  </si>
  <si>
    <r>
      <t xml:space="preserve">1.5. Osobitné náklady </t>
    </r>
    <r>
      <rPr>
        <sz val="11"/>
        <color rgb="FF000000"/>
        <rFont val="Calibri"/>
        <family val="2"/>
        <charset val="238"/>
        <scheme val="minor"/>
      </rPr>
      <t>(účet 547)</t>
    </r>
  </si>
  <si>
    <r>
      <t xml:space="preserve">2.1. Vlastná činnosť </t>
    </r>
    <r>
      <rPr>
        <sz val="11"/>
        <color rgb="FF000000"/>
        <rFont val="Calibri"/>
        <family val="2"/>
        <charset val="238"/>
        <scheme val="minor"/>
      </rPr>
      <t>(účt.skup. 60 - 65)</t>
    </r>
  </si>
  <si>
    <t xml:space="preserve">Správa </t>
  </si>
  <si>
    <t>Gynekologia</t>
  </si>
  <si>
    <t>Psycho-poradňa</t>
  </si>
  <si>
    <t xml:space="preserve">3. Výdaje </t>
  </si>
  <si>
    <t xml:space="preserve">4. Príjmy </t>
  </si>
  <si>
    <t>Upravený návrh rozpočtu 2020</t>
  </si>
  <si>
    <t xml:space="preserve">2. Výnosy </t>
  </si>
  <si>
    <t>Skutočnosť k 31.12.2021</t>
  </si>
  <si>
    <t>Rozpočet 2021</t>
  </si>
  <si>
    <t xml:space="preserve">Plnenie rozpočtu 2021 v % </t>
  </si>
  <si>
    <t>SNA s.r.o.</t>
  </si>
  <si>
    <t>Zdaňovaná činnosť SNA</t>
  </si>
  <si>
    <t>Nezdaňovaná činnosť SNA</t>
  </si>
  <si>
    <t>Réžia (spotrebný materiál, nákup DHM, PHM, tlačivá, tonery, kanc. potreby...)</t>
  </si>
  <si>
    <t>Pošta, telefóny, internet</t>
  </si>
  <si>
    <t>Opravy, údržba letecká technika</t>
  </si>
  <si>
    <t>Prenájom priestorov, hangárovanie</t>
  </si>
  <si>
    <t>Športová činnosť mimo PUŠ</t>
  </si>
  <si>
    <t>Kurzy, školenia, konferencie</t>
  </si>
  <si>
    <t>Ekonomické a právne služby, overovanie</t>
  </si>
  <si>
    <t>Správa počítačov, serverov domén</t>
  </si>
  <si>
    <t>Ostatné služby</t>
  </si>
  <si>
    <t>Mzdové náklady</t>
  </si>
  <si>
    <t>Zdravotné a sociálne zabezpečenie</t>
  </si>
  <si>
    <t>Ostatné sociálne náklady, lek.prehliadky</t>
  </si>
  <si>
    <t>Dane a poplatky, komunálny odpad</t>
  </si>
  <si>
    <t>Úroky úver, kurzové straty, bankové poplatky</t>
  </si>
  <si>
    <t>Poistenie lietadlá</t>
  </si>
  <si>
    <t>Poistenie - ostatné</t>
  </si>
  <si>
    <t>Osobitné náklady - šport z PUŠ</t>
  </si>
  <si>
    <t>Reprezentačné</t>
  </si>
  <si>
    <t>Cestovné náhrady zamestnanci</t>
  </si>
  <si>
    <t>PUŠ - šport</t>
  </si>
  <si>
    <t>Členské - riadne</t>
  </si>
  <si>
    <t>PARA register</t>
  </si>
  <si>
    <t>Letecký register</t>
  </si>
  <si>
    <t>Technická služba (ARC,OLS, riad.prostredie)</t>
  </si>
  <si>
    <t>DTO</t>
  </si>
  <si>
    <t>LŠZ</t>
  </si>
  <si>
    <t>Nájomné a služby budova</t>
  </si>
  <si>
    <t>Ostatné výnosy</t>
  </si>
  <si>
    <t>Predaj leteckých tlačovín</t>
  </si>
  <si>
    <t>Hospodársky výsledok (výnosy - náklady)</t>
  </si>
  <si>
    <t>Členské - mimoriadne (lietadlá)</t>
  </si>
  <si>
    <t>Odpisy</t>
  </si>
  <si>
    <t>Rezerva</t>
  </si>
  <si>
    <t>PUŠ - správa</t>
  </si>
  <si>
    <t>Energie (plyn, elektrina, voda)</t>
  </si>
  <si>
    <t>Ostatné prevádzkové náklady</t>
  </si>
  <si>
    <t>DPH zaplatená (prenesená daňová povinnosť)</t>
  </si>
  <si>
    <t>Poistenie autá, prívesy</t>
  </si>
  <si>
    <t>Správa budovy (materiál)</t>
  </si>
  <si>
    <t>Služby - správa budovy (opravy a udržiavanie)</t>
  </si>
  <si>
    <t>Návrh rozpočtu 2026</t>
  </si>
  <si>
    <t>Ostatné náklady (transakčná daň s.r.o.)</t>
  </si>
  <si>
    <t>Pristávacie a letiskové poplatky, rádiá</t>
  </si>
  <si>
    <t>Opravy, údržba autá, stroje a prístroje</t>
  </si>
  <si>
    <t>STK, diaľnice, parkovné, STK, pneuservis</t>
  </si>
  <si>
    <t>Cestovné náhrady ostatné (LŠZ, DTO, armáda, šport...)</t>
  </si>
  <si>
    <t>Úver - budova (účet 461 10 á 292.-), leasing á 350.-</t>
  </si>
  <si>
    <t>Skutočnosť k 31.03.2026</t>
  </si>
  <si>
    <t>Plnenie v % k 31.03.2026</t>
  </si>
  <si>
    <t>Návrh rozpočtu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</si>
</sst>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2" fillId="0" borderId="0" xfId="0" applyNumberFormat="1" applyFont="1" applyAlignment="1">
      <alignment vertical="center"/>
    </xf>
    <xf numFmtId="49" fontId="4" fillId="2" borderId="1" xfId="0" applyNumberFormat="1" applyFont="1" applyFill="1" applyBorder="1" applyAlignment="1">
      <alignment horizontal="left" vertical="center" wrapText="1" readingOrder="1"/>
    </xf>
    <xf numFmtId="4" fontId="4" fillId="2" borderId="1" xfId="0" applyNumberFormat="1" applyFont="1" applyFill="1" applyBorder="1" applyAlignment="1">
      <alignment horizontal="center" vertical="center" wrapText="1" readingOrder="1"/>
    </xf>
    <xf numFmtId="49" fontId="4" fillId="4" borderId="1" xfId="0" applyNumberFormat="1" applyFont="1" applyFill="1" applyBorder="1" applyAlignment="1">
      <alignment horizontal="left" vertical="center" wrapText="1" readingOrder="1"/>
    </xf>
    <xf numFmtId="4" fontId="4" fillId="4" borderId="1" xfId="0" applyNumberFormat="1" applyFont="1" applyFill="1" applyBorder="1" applyAlignment="1">
      <alignment horizontal="right" vertical="center" wrapText="1" readingOrder="1"/>
    </xf>
    <xf numFmtId="49" fontId="5" fillId="0" borderId="1" xfId="0" applyNumberFormat="1" applyFont="1" applyBorder="1" applyAlignment="1">
      <alignment horizontal="left" vertical="center" wrapText="1" readingOrder="1"/>
    </xf>
    <xf numFmtId="4" fontId="5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horizontal="right" vertical="center" wrapText="1"/>
    </xf>
    <xf numFmtId="4" fontId="7" fillId="4" borderId="1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 readingOrder="1"/>
    </xf>
    <xf numFmtId="49" fontId="4" fillId="3" borderId="1" xfId="0" applyNumberFormat="1" applyFont="1" applyFill="1" applyBorder="1" applyAlignment="1">
      <alignment horizontal="left" vertical="center" wrapText="1" readingOrder="1"/>
    </xf>
    <xf numFmtId="4" fontId="4" fillId="3" borderId="1" xfId="0" applyNumberFormat="1" applyFont="1" applyFill="1" applyBorder="1" applyAlignment="1">
      <alignment horizontal="right" vertical="center" wrapText="1" readingOrder="1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4" fontId="4" fillId="2" borderId="1" xfId="0" applyNumberFormat="1" applyFont="1" applyFill="1" applyBorder="1" applyAlignment="1">
      <alignment horizontal="right" vertical="center" wrapText="1" readingOrder="1"/>
    </xf>
    <xf numFmtId="4" fontId="6" fillId="4" borderId="1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4" fontId="9" fillId="3" borderId="1" xfId="0" applyNumberFormat="1" applyFont="1" applyFill="1" applyBorder="1" applyAlignment="1">
      <alignment horizontal="right" vertical="center" wrapText="1" readingOrder="1"/>
    </xf>
    <xf numFmtId="4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4" fontId="4" fillId="5" borderId="1" xfId="0" applyNumberFormat="1" applyFont="1" applyFill="1" applyBorder="1" applyAlignment="1">
      <alignment horizontal="right" vertical="center" wrapText="1" readingOrder="1"/>
    </xf>
    <xf numFmtId="4" fontId="9" fillId="5" borderId="1" xfId="0" applyNumberFormat="1" applyFont="1" applyFill="1" applyBorder="1" applyAlignment="1">
      <alignment horizontal="right" vertical="center" wrapText="1" readingOrder="1"/>
    </xf>
    <xf numFmtId="4" fontId="7" fillId="5" borderId="1" xfId="0" applyNumberFormat="1" applyFont="1" applyFill="1" applyBorder="1" applyAlignment="1">
      <alignment horizontal="right" vertical="center" wrapText="1"/>
    </xf>
    <xf numFmtId="10" fontId="8" fillId="0" borderId="0" xfId="0" applyNumberFormat="1" applyFont="1" applyAlignment="1">
      <alignment vertical="center"/>
    </xf>
    <xf numFmtId="10" fontId="9" fillId="5" borderId="1" xfId="0" applyNumberFormat="1" applyFont="1" applyFill="1" applyBorder="1" applyAlignment="1">
      <alignment horizontal="right" vertical="center" wrapText="1"/>
    </xf>
    <xf numFmtId="10" fontId="9" fillId="6" borderId="1" xfId="0" applyNumberFormat="1" applyFont="1" applyFill="1" applyBorder="1" applyAlignment="1">
      <alignment horizontal="right" vertical="center" wrapText="1" readingOrder="1"/>
    </xf>
    <xf numFmtId="10" fontId="9" fillId="0" borderId="0" xfId="0" applyNumberFormat="1" applyFont="1" applyAlignment="1">
      <alignment vertical="center"/>
    </xf>
    <xf numFmtId="10" fontId="9" fillId="0" borderId="0" xfId="0" applyNumberFormat="1" applyFont="1" applyAlignment="1">
      <alignment horizontal="right" vertical="center"/>
    </xf>
    <xf numFmtId="10" fontId="10" fillId="0" borderId="0" xfId="0" applyNumberFormat="1" applyFont="1" applyAlignment="1">
      <alignment vertical="center"/>
    </xf>
    <xf numFmtId="4" fontId="8" fillId="0" borderId="1" xfId="0" applyNumberFormat="1" applyFont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/>
    </xf>
    <xf numFmtId="4" fontId="7" fillId="5" borderId="1" xfId="0" applyNumberFormat="1" applyFont="1" applyFill="1" applyBorder="1" applyAlignment="1">
      <alignment horizontal="right" vertical="center" wrapText="1" readingOrder="1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4" fontId="4" fillId="5" borderId="4" xfId="0" applyNumberFormat="1" applyFont="1" applyFill="1" applyBorder="1" applyAlignment="1">
      <alignment horizontal="right" vertical="center" wrapText="1" readingOrder="1"/>
    </xf>
    <xf numFmtId="4" fontId="5" fillId="0" borderId="4" xfId="0" applyNumberFormat="1" applyFont="1" applyBorder="1" applyAlignment="1">
      <alignment horizontal="right" vertical="center" wrapText="1" readingOrder="1"/>
    </xf>
    <xf numFmtId="4" fontId="7" fillId="5" borderId="4" xfId="0" applyNumberFormat="1" applyFont="1" applyFill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4" fillId="3" borderId="4" xfId="0" applyNumberFormat="1" applyFont="1" applyFill="1" applyBorder="1" applyAlignment="1">
      <alignment horizontal="right" vertical="center" wrapText="1" readingOrder="1"/>
    </xf>
    <xf numFmtId="4" fontId="7" fillId="5" borderId="11" xfId="0" applyNumberFormat="1" applyFont="1" applyFill="1" applyBorder="1" applyAlignment="1">
      <alignment horizontal="right" vertical="center" wrapText="1" readingOrder="1"/>
    </xf>
    <xf numFmtId="10" fontId="9" fillId="5" borderId="12" xfId="0" applyNumberFormat="1" applyFont="1" applyFill="1" applyBorder="1" applyAlignment="1">
      <alignment horizontal="right" vertical="center" wrapText="1"/>
    </xf>
    <xf numFmtId="4" fontId="6" fillId="0" borderId="11" xfId="0" applyNumberFormat="1" applyFont="1" applyBorder="1" applyAlignment="1">
      <alignment horizontal="right" vertical="center" wrapText="1"/>
    </xf>
    <xf numFmtId="10" fontId="8" fillId="0" borderId="12" xfId="0" applyNumberFormat="1" applyFont="1" applyBorder="1" applyAlignment="1">
      <alignment horizontal="right" vertical="center" wrapText="1"/>
    </xf>
    <xf numFmtId="4" fontId="7" fillId="5" borderId="11" xfId="0" applyNumberFormat="1" applyFont="1" applyFill="1" applyBorder="1" applyAlignment="1">
      <alignment horizontal="right" vertical="center" wrapText="1"/>
    </xf>
    <xf numFmtId="4" fontId="7" fillId="6" borderId="13" xfId="0" applyNumberFormat="1" applyFont="1" applyFill="1" applyBorder="1" applyAlignment="1">
      <alignment horizontal="right" vertical="center" wrapText="1" readingOrder="1"/>
    </xf>
    <xf numFmtId="4" fontId="7" fillId="6" borderId="14" xfId="0" applyNumberFormat="1" applyFont="1" applyFill="1" applyBorder="1" applyAlignment="1">
      <alignment horizontal="right" vertical="center" wrapText="1" readingOrder="1"/>
    </xf>
    <xf numFmtId="10" fontId="9" fillId="6" borderId="15" xfId="0" applyNumberFormat="1" applyFont="1" applyFill="1" applyBorder="1" applyAlignment="1">
      <alignment horizontal="right" vertical="center" wrapText="1" readingOrder="1"/>
    </xf>
    <xf numFmtId="49" fontId="4" fillId="5" borderId="18" xfId="0" applyNumberFormat="1" applyFont="1" applyFill="1" applyBorder="1" applyAlignment="1">
      <alignment horizontal="left" vertical="center" wrapText="1" readingOrder="1"/>
    </xf>
    <xf numFmtId="49" fontId="5" fillId="0" borderId="18" xfId="0" applyNumberFormat="1" applyFont="1" applyBorder="1" applyAlignment="1">
      <alignment horizontal="left" vertical="center" wrapText="1" readingOrder="1"/>
    </xf>
    <xf numFmtId="49" fontId="6" fillId="0" borderId="18" xfId="0" applyNumberFormat="1" applyFont="1" applyBorder="1" applyAlignment="1">
      <alignment horizontal="left" vertical="center" wrapText="1" readingOrder="1"/>
    </xf>
    <xf numFmtId="49" fontId="4" fillId="3" borderId="19" xfId="0" applyNumberFormat="1" applyFont="1" applyFill="1" applyBorder="1" applyAlignment="1">
      <alignment horizontal="left" vertical="center" wrapText="1" readingOrder="1"/>
    </xf>
    <xf numFmtId="4" fontId="7" fillId="3" borderId="13" xfId="0" applyNumberFormat="1" applyFont="1" applyFill="1" applyBorder="1" applyAlignment="1">
      <alignment horizontal="right" vertical="center" wrapText="1" readingOrder="1"/>
    </xf>
    <xf numFmtId="4" fontId="7" fillId="3" borderId="14" xfId="0" applyNumberFormat="1" applyFont="1" applyFill="1" applyBorder="1" applyAlignment="1">
      <alignment horizontal="right" vertical="center" wrapText="1" readingOrder="1"/>
    </xf>
    <xf numFmtId="4" fontId="9" fillId="5" borderId="4" xfId="0" applyNumberFormat="1" applyFont="1" applyFill="1" applyBorder="1" applyAlignment="1">
      <alignment horizontal="right" vertical="center" wrapText="1" readingOrder="1"/>
    </xf>
    <xf numFmtId="4" fontId="4" fillId="5" borderId="11" xfId="0" applyNumberFormat="1" applyFont="1" applyFill="1" applyBorder="1" applyAlignment="1">
      <alignment horizontal="right" vertical="center" wrapText="1" readingOrder="1"/>
    </xf>
    <xf numFmtId="4" fontId="4" fillId="5" borderId="12" xfId="0" applyNumberFormat="1" applyFont="1" applyFill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4" fontId="7" fillId="5" borderId="12" xfId="0" applyNumberFormat="1" applyFont="1" applyFill="1" applyBorder="1" applyAlignment="1">
      <alignment horizontal="right" vertical="center" wrapText="1"/>
    </xf>
    <xf numFmtId="4" fontId="4" fillId="3" borderId="13" xfId="0" applyNumberFormat="1" applyFont="1" applyFill="1" applyBorder="1" applyAlignment="1">
      <alignment horizontal="right" vertical="center" wrapText="1" readingOrder="1"/>
    </xf>
    <xf numFmtId="4" fontId="4" fillId="3" borderId="14" xfId="0" applyNumberFormat="1" applyFont="1" applyFill="1" applyBorder="1" applyAlignment="1">
      <alignment horizontal="right" vertical="center" wrapText="1" readingOrder="1"/>
    </xf>
    <xf numFmtId="4" fontId="4" fillId="3" borderId="15" xfId="0" applyNumberFormat="1" applyFont="1" applyFill="1" applyBorder="1" applyAlignment="1">
      <alignment horizontal="right" vertical="center" wrapText="1" readingOrder="1"/>
    </xf>
    <xf numFmtId="4" fontId="9" fillId="3" borderId="4" xfId="0" applyNumberFormat="1" applyFont="1" applyFill="1" applyBorder="1" applyAlignment="1">
      <alignment horizontal="right" vertical="center" wrapText="1" readingOrder="1"/>
    </xf>
    <xf numFmtId="4" fontId="0" fillId="0" borderId="23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4" fontId="3" fillId="0" borderId="25" xfId="0" applyNumberFormat="1" applyFont="1" applyBorder="1" applyAlignment="1">
      <alignment horizontal="right" vertical="center"/>
    </xf>
    <xf numFmtId="4" fontId="4" fillId="2" borderId="13" xfId="0" applyNumberFormat="1" applyFont="1" applyFill="1" applyBorder="1" applyAlignment="1">
      <alignment horizontal="right" vertical="center" wrapText="1" readingOrder="1"/>
    </xf>
    <xf numFmtId="4" fontId="4" fillId="2" borderId="14" xfId="0" applyNumberFormat="1" applyFont="1" applyFill="1" applyBorder="1" applyAlignment="1">
      <alignment horizontal="right" vertical="center" wrapText="1" readingOrder="1"/>
    </xf>
    <xf numFmtId="4" fontId="4" fillId="2" borderId="15" xfId="0" applyNumberFormat="1" applyFont="1" applyFill="1" applyBorder="1" applyAlignment="1">
      <alignment horizontal="right" vertical="center" wrapText="1" readingOrder="1"/>
    </xf>
    <xf numFmtId="4" fontId="9" fillId="5" borderId="11" xfId="0" applyNumberFormat="1" applyFont="1" applyFill="1" applyBorder="1" applyAlignment="1">
      <alignment horizontal="right" vertical="center" wrapText="1" readingOrder="1"/>
    </xf>
    <xf numFmtId="4" fontId="9" fillId="5" borderId="11" xfId="0" applyNumberFormat="1" applyFont="1" applyFill="1" applyBorder="1" applyAlignment="1">
      <alignment horizontal="right" vertical="center" wrapText="1"/>
    </xf>
    <xf numFmtId="4" fontId="9" fillId="6" borderId="13" xfId="0" applyNumberFormat="1" applyFont="1" applyFill="1" applyBorder="1" applyAlignment="1">
      <alignment horizontal="right" vertical="center" wrapText="1" readingOrder="1"/>
    </xf>
    <xf numFmtId="4" fontId="4" fillId="2" borderId="4" xfId="0" applyNumberFormat="1" applyFont="1" applyFill="1" applyBorder="1" applyAlignment="1">
      <alignment horizontal="right" vertical="center" wrapText="1" readingOrder="1"/>
    </xf>
    <xf numFmtId="4" fontId="9" fillId="2" borderId="26" xfId="0" applyNumberFormat="1" applyFont="1" applyFill="1" applyBorder="1" applyAlignment="1">
      <alignment horizontal="right" vertical="center" wrapText="1" readingOrder="1"/>
    </xf>
    <xf numFmtId="10" fontId="9" fillId="2" borderId="27" xfId="0" applyNumberFormat="1" applyFont="1" applyFill="1" applyBorder="1" applyAlignment="1">
      <alignment horizontal="right" vertical="center" wrapText="1" readingOrder="1"/>
    </xf>
    <xf numFmtId="49" fontId="4" fillId="5" borderId="17" xfId="0" applyNumberFormat="1" applyFont="1" applyFill="1" applyBorder="1" applyAlignment="1">
      <alignment horizontal="left" vertical="center" wrapText="1" readingOrder="1"/>
    </xf>
    <xf numFmtId="4" fontId="7" fillId="5" borderId="9" xfId="0" applyNumberFormat="1" applyFont="1" applyFill="1" applyBorder="1" applyAlignment="1">
      <alignment horizontal="right" vertical="center" wrapText="1" readingOrder="1"/>
    </xf>
    <xf numFmtId="4" fontId="7" fillId="5" borderId="2" xfId="0" applyNumberFormat="1" applyFont="1" applyFill="1" applyBorder="1" applyAlignment="1">
      <alignment horizontal="right" vertical="center" wrapText="1" readingOrder="1"/>
    </xf>
    <xf numFmtId="10" fontId="9" fillId="5" borderId="10" xfId="0" applyNumberFormat="1" applyFont="1" applyFill="1" applyBorder="1" applyAlignment="1">
      <alignment horizontal="right" vertical="center" wrapText="1"/>
    </xf>
    <xf numFmtId="4" fontId="4" fillId="5" borderId="9" xfId="0" applyNumberFormat="1" applyFont="1" applyFill="1" applyBorder="1" applyAlignment="1">
      <alignment horizontal="right" vertical="center" wrapText="1" readingOrder="1"/>
    </xf>
    <xf numFmtId="4" fontId="4" fillId="5" borderId="10" xfId="0" applyNumberFormat="1" applyFont="1" applyFill="1" applyBorder="1" applyAlignment="1">
      <alignment horizontal="right" vertical="center" wrapText="1" readingOrder="1"/>
    </xf>
    <xf numFmtId="4" fontId="9" fillId="5" borderId="9" xfId="0" applyNumberFormat="1" applyFont="1" applyFill="1" applyBorder="1" applyAlignment="1">
      <alignment horizontal="right" vertical="center" wrapText="1" readingOrder="1"/>
    </xf>
    <xf numFmtId="4" fontId="7" fillId="4" borderId="12" xfId="0" applyNumberFormat="1" applyFont="1" applyFill="1" applyBorder="1" applyAlignment="1">
      <alignment horizontal="right" vertical="center" wrapText="1"/>
    </xf>
    <xf numFmtId="4" fontId="7" fillId="2" borderId="26" xfId="0" applyNumberFormat="1" applyFont="1" applyFill="1" applyBorder="1" applyAlignment="1">
      <alignment horizontal="right" vertical="center" wrapText="1" readingOrder="1"/>
    </xf>
    <xf numFmtId="4" fontId="7" fillId="2" borderId="35" xfId="0" applyNumberFormat="1" applyFont="1" applyFill="1" applyBorder="1" applyAlignment="1">
      <alignment horizontal="right" vertical="center" wrapText="1" readingOrder="1"/>
    </xf>
    <xf numFmtId="49" fontId="4" fillId="2" borderId="5" xfId="0" applyNumberFormat="1" applyFont="1" applyFill="1" applyBorder="1" applyAlignment="1">
      <alignment horizontal="left" vertical="center" wrapText="1" readingOrder="1"/>
    </xf>
    <xf numFmtId="4" fontId="4" fillId="7" borderId="34" xfId="0" applyNumberFormat="1" applyFont="1" applyFill="1" applyBorder="1" applyAlignment="1">
      <alignment horizontal="center" vertical="center" wrapText="1" readingOrder="1"/>
    </xf>
    <xf numFmtId="4" fontId="4" fillId="8" borderId="33" xfId="0" applyNumberFormat="1" applyFont="1" applyFill="1" applyBorder="1" applyAlignment="1">
      <alignment horizontal="center" vertical="center" wrapText="1" readingOrder="1"/>
    </xf>
    <xf numFmtId="4" fontId="4" fillId="9" borderId="32" xfId="0" applyNumberFormat="1" applyFont="1" applyFill="1" applyBorder="1" applyAlignment="1">
      <alignment horizontal="center" vertical="center" wrapText="1" readingOrder="1"/>
    </xf>
    <xf numFmtId="4" fontId="4" fillId="9" borderId="33" xfId="0" applyNumberFormat="1" applyFont="1" applyFill="1" applyBorder="1" applyAlignment="1">
      <alignment horizontal="center" vertical="center" wrapText="1" readingOrder="1"/>
    </xf>
    <xf numFmtId="10" fontId="6" fillId="10" borderId="10" xfId="0" applyNumberFormat="1" applyFont="1" applyFill="1" applyBorder="1" applyAlignment="1">
      <alignment horizontal="right" vertical="center" wrapText="1"/>
    </xf>
    <xf numFmtId="10" fontId="6" fillId="10" borderId="12" xfId="0" applyNumberFormat="1" applyFont="1" applyFill="1" applyBorder="1" applyAlignment="1">
      <alignment horizontal="right" vertical="center" wrapText="1"/>
    </xf>
    <xf numFmtId="4" fontId="6" fillId="10" borderId="11" xfId="0" applyNumberFormat="1" applyFont="1" applyFill="1" applyBorder="1" applyAlignment="1">
      <alignment horizontal="right" vertical="center" wrapText="1"/>
    </xf>
    <xf numFmtId="10" fontId="6" fillId="0" borderId="1" xfId="0" applyNumberFormat="1" applyFont="1" applyBorder="1" applyAlignment="1">
      <alignment horizontal="right" vertical="center" wrapText="1"/>
    </xf>
    <xf numFmtId="10" fontId="6" fillId="10" borderId="1" xfId="0" applyNumberFormat="1" applyFont="1" applyFill="1" applyBorder="1" applyAlignment="1">
      <alignment horizontal="right" vertical="center" wrapText="1"/>
    </xf>
    <xf numFmtId="4" fontId="6" fillId="10" borderId="4" xfId="0" applyNumberFormat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center" vertical="center" wrapText="1" readingOrder="1"/>
    </xf>
    <xf numFmtId="4" fontId="4" fillId="2" borderId="4" xfId="0" applyNumberFormat="1" applyFont="1" applyFill="1" applyBorder="1" applyAlignment="1">
      <alignment horizontal="center" vertical="center" wrapText="1" readingOrder="1"/>
    </xf>
    <xf numFmtId="4" fontId="4" fillId="7" borderId="20" xfId="0" applyNumberFormat="1" applyFont="1" applyFill="1" applyBorder="1" applyAlignment="1">
      <alignment horizontal="center" vertical="center" wrapText="1" readingOrder="1"/>
    </xf>
    <xf numFmtId="4" fontId="4" fillId="7" borderId="21" xfId="0" applyNumberFormat="1" applyFont="1" applyFill="1" applyBorder="1" applyAlignment="1">
      <alignment horizontal="center" vertical="center" wrapText="1" readingOrder="1"/>
    </xf>
    <xf numFmtId="4" fontId="4" fillId="7" borderId="22" xfId="0" applyNumberFormat="1" applyFont="1" applyFill="1" applyBorder="1" applyAlignment="1">
      <alignment horizontal="center" vertical="center" wrapText="1" readingOrder="1"/>
    </xf>
    <xf numFmtId="4" fontId="9" fillId="2" borderId="6" xfId="0" applyNumberFormat="1" applyFont="1" applyFill="1" applyBorder="1" applyAlignment="1">
      <alignment horizontal="center" vertical="center" wrapText="1" readingOrder="1"/>
    </xf>
    <xf numFmtId="4" fontId="9" fillId="2" borderId="29" xfId="0" applyNumberFormat="1" applyFont="1" applyFill="1" applyBorder="1" applyAlignment="1">
      <alignment horizontal="center" vertical="center" wrapText="1" readingOrder="1"/>
    </xf>
    <xf numFmtId="10" fontId="9" fillId="2" borderId="8" xfId="0" applyNumberFormat="1" applyFont="1" applyFill="1" applyBorder="1" applyAlignment="1">
      <alignment horizontal="center" vertical="center" wrapText="1" readingOrder="1"/>
    </xf>
    <xf numFmtId="10" fontId="9" fillId="2" borderId="31" xfId="0" applyNumberFormat="1" applyFont="1" applyFill="1" applyBorder="1" applyAlignment="1">
      <alignment horizontal="center" vertical="center" wrapText="1" readingOrder="1"/>
    </xf>
    <xf numFmtId="49" fontId="4" fillId="2" borderId="16" xfId="0" applyNumberFormat="1" applyFont="1" applyFill="1" applyBorder="1" applyAlignment="1">
      <alignment horizontal="center" vertical="center" wrapText="1" readingOrder="1"/>
    </xf>
    <xf numFmtId="49" fontId="4" fillId="2" borderId="28" xfId="0" applyNumberFormat="1" applyFont="1" applyFill="1" applyBorder="1" applyAlignment="1">
      <alignment horizontal="center" vertical="center" wrapText="1" readingOrder="1"/>
    </xf>
    <xf numFmtId="4" fontId="7" fillId="2" borderId="6" xfId="0" applyNumberFormat="1" applyFont="1" applyFill="1" applyBorder="1" applyAlignment="1">
      <alignment horizontal="center" vertical="center" wrapText="1" readingOrder="1"/>
    </xf>
    <xf numFmtId="4" fontId="7" fillId="2" borderId="29" xfId="0" applyNumberFormat="1" applyFont="1" applyFill="1" applyBorder="1" applyAlignment="1">
      <alignment horizontal="center" vertical="center" wrapText="1" readingOrder="1"/>
    </xf>
    <xf numFmtId="4" fontId="7" fillId="2" borderId="7" xfId="0" applyNumberFormat="1" applyFont="1" applyFill="1" applyBorder="1" applyAlignment="1">
      <alignment horizontal="center" vertical="center" wrapText="1" readingOrder="1"/>
    </xf>
    <xf numFmtId="4" fontId="7" fillId="2" borderId="30" xfId="0" applyNumberFormat="1" applyFont="1" applyFill="1" applyBorder="1" applyAlignment="1">
      <alignment horizontal="center" vertical="center" wrapText="1" readingOrder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tabSelected="1" workbookViewId="0">
      <pane xSplit="15" ySplit="11" topLeftCell="P12" activePane="bottomRight" state="frozen"/>
      <selection pane="topRight" activeCell="P1" sqref="P1"/>
      <selection pane="bottomLeft" activeCell="A13" sqref="A13"/>
      <selection pane="bottomRight" activeCell="I57" sqref="I57:P58"/>
    </sheetView>
  </sheetViews>
  <sheetFormatPr defaultColWidth="8.7109375" defaultRowHeight="15" x14ac:dyDescent="0.25"/>
  <cols>
    <col min="1" max="1" width="49" style="3" customWidth="1"/>
    <col min="2" max="2" width="1.28515625" style="40" hidden="1" customWidth="1"/>
    <col min="3" max="3" width="3" style="40" hidden="1" customWidth="1"/>
    <col min="4" max="4" width="2.5703125" style="32" hidden="1" customWidth="1"/>
    <col min="5" max="8" width="13" style="6" customWidth="1"/>
    <col min="9" max="9" width="14.7109375" style="24" customWidth="1"/>
    <col min="10" max="10" width="18.140625" style="32" customWidth="1"/>
    <col min="11" max="14" width="13" style="6" hidden="1" customWidth="1"/>
    <col min="15" max="18" width="13" style="6" customWidth="1"/>
    <col min="19" max="16384" width="8.7109375" style="2"/>
  </cols>
  <sheetData>
    <row r="1" spans="1:18" ht="22.15" customHeight="1" x14ac:dyDescent="0.25">
      <c r="A1" s="115" t="s">
        <v>10</v>
      </c>
      <c r="B1" s="117" t="s">
        <v>29</v>
      </c>
      <c r="C1" s="119" t="s">
        <v>28</v>
      </c>
      <c r="D1" s="113" t="s">
        <v>30</v>
      </c>
      <c r="E1" s="108" t="s">
        <v>74</v>
      </c>
      <c r="F1" s="109"/>
      <c r="G1" s="109"/>
      <c r="H1" s="110"/>
      <c r="I1" s="111" t="s">
        <v>81</v>
      </c>
      <c r="J1" s="113" t="s">
        <v>82</v>
      </c>
      <c r="K1" s="106" t="s">
        <v>26</v>
      </c>
      <c r="L1" s="106"/>
      <c r="M1" s="106"/>
      <c r="N1" s="107"/>
      <c r="O1" s="108" t="s">
        <v>83</v>
      </c>
      <c r="P1" s="109"/>
      <c r="Q1" s="109"/>
      <c r="R1" s="110"/>
    </row>
    <row r="2" spans="1:18" s="4" customFormat="1" ht="37.5" customHeight="1" thickBot="1" x14ac:dyDescent="0.3">
      <c r="A2" s="116"/>
      <c r="B2" s="118"/>
      <c r="C2" s="120"/>
      <c r="D2" s="114"/>
      <c r="E2" s="98" t="s">
        <v>32</v>
      </c>
      <c r="F2" s="99" t="s">
        <v>33</v>
      </c>
      <c r="G2" s="97" t="s">
        <v>31</v>
      </c>
      <c r="H2" s="96" t="s">
        <v>0</v>
      </c>
      <c r="I2" s="112"/>
      <c r="J2" s="114"/>
      <c r="K2" s="39" t="s">
        <v>21</v>
      </c>
      <c r="L2" s="9" t="s">
        <v>22</v>
      </c>
      <c r="M2" s="9" t="s">
        <v>23</v>
      </c>
      <c r="N2" s="9" t="s">
        <v>0</v>
      </c>
      <c r="O2" s="98" t="s">
        <v>32</v>
      </c>
      <c r="P2" s="99" t="s">
        <v>33</v>
      </c>
      <c r="Q2" s="97" t="s">
        <v>31</v>
      </c>
      <c r="R2" s="96" t="s">
        <v>0</v>
      </c>
    </row>
    <row r="3" spans="1:18" s="4" customFormat="1" ht="23.65" customHeight="1" thickTop="1" x14ac:dyDescent="0.25">
      <c r="A3" s="85" t="s">
        <v>15</v>
      </c>
      <c r="B3" s="86">
        <f>SUM(B4:B5)</f>
        <v>5200</v>
      </c>
      <c r="C3" s="87">
        <f>SUM(C4:C5)</f>
        <v>4612.5</v>
      </c>
      <c r="D3" s="88">
        <f>C3/B3</f>
        <v>0.88701923076923073</v>
      </c>
      <c r="E3" s="89">
        <f>SUM(E4:E6)</f>
        <v>30990</v>
      </c>
      <c r="F3" s="89">
        <f>SUM(F4:F6)</f>
        <v>11000</v>
      </c>
      <c r="G3" s="89">
        <f>SUM(G4:G6)</f>
        <v>0</v>
      </c>
      <c r="H3" s="90">
        <f>SUM(H4:H6)</f>
        <v>41990</v>
      </c>
      <c r="I3" s="91">
        <f>SUM(I4:I6)</f>
        <v>0</v>
      </c>
      <c r="J3" s="88">
        <f>I3/H3</f>
        <v>0</v>
      </c>
      <c r="K3" s="45">
        <f t="shared" ref="K3:N3" si="0">SUM(K4:K5)</f>
        <v>0</v>
      </c>
      <c r="L3" s="29">
        <f t="shared" si="0"/>
        <v>0</v>
      </c>
      <c r="M3" s="29">
        <f t="shared" si="0"/>
        <v>0</v>
      </c>
      <c r="N3" s="29">
        <f t="shared" si="0"/>
        <v>0</v>
      </c>
      <c r="O3" s="89">
        <f>SUM(O4:O6)</f>
        <v>0</v>
      </c>
      <c r="P3" s="89">
        <f>SUM(P4:P6)</f>
        <v>0</v>
      </c>
      <c r="Q3" s="89">
        <f>SUM(Q4:Q6)</f>
        <v>0</v>
      </c>
      <c r="R3" s="89">
        <f>SUM(R4:R6)</f>
        <v>0</v>
      </c>
    </row>
    <row r="4" spans="1:18" s="4" customFormat="1" ht="31.5" customHeight="1" x14ac:dyDescent="0.25">
      <c r="A4" s="59" t="s">
        <v>34</v>
      </c>
      <c r="B4" s="52">
        <v>4000</v>
      </c>
      <c r="C4" s="48">
        <f>1411.01+1946.79</f>
        <v>3357.8</v>
      </c>
      <c r="D4" s="53">
        <f>C4/B4</f>
        <v>0.83945000000000003</v>
      </c>
      <c r="E4" s="67">
        <v>990</v>
      </c>
      <c r="F4" s="14">
        <v>11000</v>
      </c>
      <c r="G4" s="14"/>
      <c r="H4" s="92">
        <f t="shared" ref="H4:H6" si="1">SUM(E4:G4)</f>
        <v>11990</v>
      </c>
      <c r="I4" s="102"/>
      <c r="J4" s="100"/>
      <c r="K4" s="46"/>
      <c r="L4" s="14"/>
      <c r="M4" s="14"/>
      <c r="N4" s="31"/>
      <c r="O4" s="67"/>
      <c r="P4" s="14"/>
      <c r="Q4" s="14"/>
      <c r="R4" s="92">
        <f t="shared" ref="R4:R6" si="2">SUM(O4:Q4)</f>
        <v>0</v>
      </c>
    </row>
    <row r="5" spans="1:18" s="4" customFormat="1" ht="23.65" customHeight="1" x14ac:dyDescent="0.25">
      <c r="A5" s="59" t="s">
        <v>68</v>
      </c>
      <c r="B5" s="52">
        <v>1200</v>
      </c>
      <c r="C5" s="48">
        <v>1254.7</v>
      </c>
      <c r="D5" s="53">
        <f t="shared" ref="D5:D40" si="3">C5/B5</f>
        <v>1.0455833333333333</v>
      </c>
      <c r="E5" s="67">
        <v>27000</v>
      </c>
      <c r="F5" s="14"/>
      <c r="G5" s="14"/>
      <c r="H5" s="92">
        <f t="shared" si="1"/>
        <v>27000</v>
      </c>
      <c r="I5" s="102"/>
      <c r="J5" s="100"/>
      <c r="K5" s="46"/>
      <c r="L5" s="14"/>
      <c r="M5" s="14"/>
      <c r="N5" s="31"/>
      <c r="O5" s="67"/>
      <c r="P5" s="14"/>
      <c r="Q5" s="14"/>
      <c r="R5" s="92">
        <f t="shared" si="2"/>
        <v>0</v>
      </c>
    </row>
    <row r="6" spans="1:18" s="4" customFormat="1" ht="23.65" customHeight="1" x14ac:dyDescent="0.25">
      <c r="A6" s="59" t="s">
        <v>72</v>
      </c>
      <c r="B6" s="52"/>
      <c r="C6" s="48"/>
      <c r="D6" s="53"/>
      <c r="E6" s="67">
        <v>3000</v>
      </c>
      <c r="F6" s="14"/>
      <c r="G6" s="14"/>
      <c r="H6" s="92">
        <f t="shared" si="1"/>
        <v>3000</v>
      </c>
      <c r="I6" s="102"/>
      <c r="J6" s="100"/>
      <c r="K6" s="46"/>
      <c r="L6" s="14"/>
      <c r="M6" s="14"/>
      <c r="N6" s="31"/>
      <c r="O6" s="67"/>
      <c r="P6" s="14"/>
      <c r="Q6" s="14"/>
      <c r="R6" s="92">
        <f t="shared" si="2"/>
        <v>0</v>
      </c>
    </row>
    <row r="7" spans="1:18" s="4" customFormat="1" ht="27" customHeight="1" x14ac:dyDescent="0.25">
      <c r="A7" s="58" t="s">
        <v>16</v>
      </c>
      <c r="B7" s="50">
        <f>SUM(B8:B21)</f>
        <v>24800</v>
      </c>
      <c r="C7" s="41">
        <f>SUM(C8:C21)</f>
        <v>16091.6</v>
      </c>
      <c r="D7" s="51">
        <f t="shared" si="3"/>
        <v>0.64885483870967742</v>
      </c>
      <c r="E7" s="65">
        <f>SUM(E8:E25)</f>
        <v>10850</v>
      </c>
      <c r="F7" s="29">
        <f>SUM(F8:F25)</f>
        <v>48200</v>
      </c>
      <c r="G7" s="29">
        <f>SUM(G8:G25)</f>
        <v>2200</v>
      </c>
      <c r="H7" s="66">
        <f>SUM(H8:H25)</f>
        <v>61250</v>
      </c>
      <c r="I7" s="79">
        <f>SUM(I8:I25)</f>
        <v>0</v>
      </c>
      <c r="J7" s="51">
        <f t="shared" ref="J7:J40" si="4">I7/H7</f>
        <v>0</v>
      </c>
      <c r="K7" s="45">
        <f>SUM(K8:K21)</f>
        <v>0</v>
      </c>
      <c r="L7" s="29">
        <f>SUM(L8:L21)</f>
        <v>0</v>
      </c>
      <c r="M7" s="29">
        <f>SUM(M8:M21)</f>
        <v>0</v>
      </c>
      <c r="N7" s="29">
        <f>SUM(N8:N21)</f>
        <v>0</v>
      </c>
      <c r="O7" s="65">
        <f>SUM(O8:O25)</f>
        <v>0</v>
      </c>
      <c r="P7" s="65">
        <f>SUM(P8:P25)</f>
        <v>0</v>
      </c>
      <c r="Q7" s="65">
        <f>SUM(Q8:Q25)</f>
        <v>0</v>
      </c>
      <c r="R7" s="65">
        <f>SUM(R8:R25)</f>
        <v>0</v>
      </c>
    </row>
    <row r="8" spans="1:18" s="4" customFormat="1" ht="23.65" customHeight="1" x14ac:dyDescent="0.25">
      <c r="A8" s="59" t="s">
        <v>36</v>
      </c>
      <c r="B8" s="52">
        <v>500</v>
      </c>
      <c r="C8" s="48">
        <v>80</v>
      </c>
      <c r="D8" s="53">
        <f t="shared" si="3"/>
        <v>0.16</v>
      </c>
      <c r="E8" s="67"/>
      <c r="F8" s="14">
        <v>1500</v>
      </c>
      <c r="G8" s="14"/>
      <c r="H8" s="92">
        <f t="shared" ref="H8:H25" si="5">SUM(E8:G8)</f>
        <v>1500</v>
      </c>
      <c r="I8" s="102"/>
      <c r="J8" s="101"/>
      <c r="K8" s="46"/>
      <c r="L8" s="14"/>
      <c r="M8" s="14"/>
      <c r="N8" s="31"/>
      <c r="O8" s="67"/>
      <c r="P8" s="14"/>
      <c r="Q8" s="14"/>
      <c r="R8" s="92">
        <f t="shared" ref="R8:R25" si="6">SUM(O8:Q8)</f>
        <v>0</v>
      </c>
    </row>
    <row r="9" spans="1:18" s="4" customFormat="1" ht="23.65" customHeight="1" x14ac:dyDescent="0.25">
      <c r="A9" s="59" t="s">
        <v>77</v>
      </c>
      <c r="B9" s="52">
        <v>100</v>
      </c>
      <c r="C9" s="48"/>
      <c r="D9" s="53">
        <f t="shared" si="3"/>
        <v>0</v>
      </c>
      <c r="E9" s="67">
        <v>150</v>
      </c>
      <c r="F9" s="14">
        <v>1400</v>
      </c>
      <c r="G9" s="14"/>
      <c r="H9" s="92">
        <f t="shared" si="5"/>
        <v>1550</v>
      </c>
      <c r="I9" s="102"/>
      <c r="J9" s="101"/>
      <c r="K9" s="46"/>
      <c r="L9" s="14"/>
      <c r="M9" s="14"/>
      <c r="N9" s="31"/>
      <c r="O9" s="67"/>
      <c r="P9" s="14"/>
      <c r="Q9" s="14"/>
      <c r="R9" s="92">
        <f t="shared" si="6"/>
        <v>0</v>
      </c>
    </row>
    <row r="10" spans="1:18" s="4" customFormat="1" ht="23.65" customHeight="1" x14ac:dyDescent="0.25">
      <c r="A10" s="59" t="s">
        <v>78</v>
      </c>
      <c r="B10" s="52"/>
      <c r="C10" s="48"/>
      <c r="D10" s="53"/>
      <c r="E10" s="67">
        <v>100</v>
      </c>
      <c r="F10" s="14">
        <v>400</v>
      </c>
      <c r="G10" s="14"/>
      <c r="H10" s="92">
        <f t="shared" si="5"/>
        <v>500</v>
      </c>
      <c r="I10" s="102"/>
      <c r="J10" s="101"/>
      <c r="K10" s="46"/>
      <c r="L10" s="14"/>
      <c r="M10" s="14"/>
      <c r="N10" s="31"/>
      <c r="O10" s="67"/>
      <c r="P10" s="14"/>
      <c r="Q10" s="14"/>
      <c r="R10" s="92">
        <f t="shared" si="6"/>
        <v>0</v>
      </c>
    </row>
    <row r="11" spans="1:18" s="4" customFormat="1" ht="23.65" customHeight="1" x14ac:dyDescent="0.25">
      <c r="A11" s="59" t="s">
        <v>37</v>
      </c>
      <c r="B11" s="52">
        <v>9000</v>
      </c>
      <c r="C11" s="48">
        <v>7520</v>
      </c>
      <c r="D11" s="53">
        <f t="shared" si="3"/>
        <v>0.83555555555555561</v>
      </c>
      <c r="E11" s="67"/>
      <c r="F11" s="14">
        <v>1600</v>
      </c>
      <c r="G11" s="14"/>
      <c r="H11" s="92">
        <f t="shared" si="5"/>
        <v>1600</v>
      </c>
      <c r="I11" s="102"/>
      <c r="J11" s="101"/>
      <c r="K11" s="46"/>
      <c r="L11" s="14"/>
      <c r="M11" s="14"/>
      <c r="N11" s="31"/>
      <c r="O11" s="67"/>
      <c r="P11" s="14"/>
      <c r="Q11" s="14"/>
      <c r="R11" s="92">
        <f t="shared" si="6"/>
        <v>0</v>
      </c>
    </row>
    <row r="12" spans="1:18" s="4" customFormat="1" ht="23.65" customHeight="1" x14ac:dyDescent="0.25">
      <c r="A12" s="59" t="s">
        <v>76</v>
      </c>
      <c r="B12" s="52">
        <v>1000</v>
      </c>
      <c r="C12" s="48">
        <v>738</v>
      </c>
      <c r="D12" s="53">
        <f t="shared" si="3"/>
        <v>0.73799999999999999</v>
      </c>
      <c r="E12" s="67"/>
      <c r="F12" s="14">
        <v>200</v>
      </c>
      <c r="G12" s="14"/>
      <c r="H12" s="92">
        <f t="shared" si="5"/>
        <v>200</v>
      </c>
      <c r="I12" s="102"/>
      <c r="J12" s="101"/>
      <c r="K12" s="46"/>
      <c r="L12" s="14"/>
      <c r="M12" s="14"/>
      <c r="N12" s="31"/>
      <c r="O12" s="67"/>
      <c r="P12" s="14"/>
      <c r="Q12" s="14"/>
      <c r="R12" s="92">
        <f t="shared" si="6"/>
        <v>0</v>
      </c>
    </row>
    <row r="13" spans="1:18" s="4" customFormat="1" ht="23.25" customHeight="1" x14ac:dyDescent="0.25">
      <c r="A13" s="59" t="s">
        <v>38</v>
      </c>
      <c r="B13" s="52">
        <v>1500</v>
      </c>
      <c r="C13" s="48">
        <f>1262.65+558.97</f>
        <v>1821.6200000000001</v>
      </c>
      <c r="D13" s="53">
        <f t="shared" si="3"/>
        <v>1.2144133333333333</v>
      </c>
      <c r="E13" s="67"/>
      <c r="F13" s="14">
        <v>3000</v>
      </c>
      <c r="G13" s="14"/>
      <c r="H13" s="92">
        <f t="shared" si="5"/>
        <v>3000</v>
      </c>
      <c r="I13" s="102"/>
      <c r="J13" s="101"/>
      <c r="K13" s="46"/>
      <c r="L13" s="14"/>
      <c r="M13" s="14"/>
      <c r="N13" s="31"/>
      <c r="O13" s="67"/>
      <c r="P13" s="14"/>
      <c r="Q13" s="14"/>
      <c r="R13" s="92">
        <f t="shared" si="6"/>
        <v>0</v>
      </c>
    </row>
    <row r="14" spans="1:18" s="4" customFormat="1" ht="23.45" customHeight="1" x14ac:dyDescent="0.25">
      <c r="A14" s="59" t="s">
        <v>39</v>
      </c>
      <c r="B14" s="52">
        <v>4200</v>
      </c>
      <c r="C14" s="48">
        <v>1500</v>
      </c>
      <c r="D14" s="53">
        <f t="shared" si="3"/>
        <v>0.35714285714285715</v>
      </c>
      <c r="E14" s="67"/>
      <c r="F14" s="14">
        <v>2600</v>
      </c>
      <c r="G14" s="14"/>
      <c r="H14" s="92">
        <f t="shared" si="5"/>
        <v>2600</v>
      </c>
      <c r="I14" s="102"/>
      <c r="J14" s="101"/>
      <c r="K14" s="46"/>
      <c r="L14" s="14"/>
      <c r="M14" s="14"/>
      <c r="N14" s="31"/>
      <c r="O14" s="67"/>
      <c r="P14" s="14"/>
      <c r="Q14" s="14"/>
      <c r="R14" s="92">
        <f t="shared" si="6"/>
        <v>0</v>
      </c>
    </row>
    <row r="15" spans="1:18" s="4" customFormat="1" ht="23.65" customHeight="1" x14ac:dyDescent="0.25">
      <c r="A15" s="59" t="s">
        <v>40</v>
      </c>
      <c r="B15" s="52">
        <v>8000</v>
      </c>
      <c r="C15" s="48">
        <v>4202.3999999999996</v>
      </c>
      <c r="D15" s="53">
        <f t="shared" si="3"/>
        <v>0.52529999999999999</v>
      </c>
      <c r="E15" s="67">
        <v>400</v>
      </c>
      <c r="F15" s="14">
        <v>6000</v>
      </c>
      <c r="G15" s="14">
        <v>1200</v>
      </c>
      <c r="H15" s="92">
        <f t="shared" si="5"/>
        <v>7600</v>
      </c>
      <c r="I15" s="102"/>
      <c r="J15" s="101"/>
      <c r="K15" s="46"/>
      <c r="L15" s="14"/>
      <c r="M15" s="14"/>
      <c r="N15" s="31"/>
      <c r="O15" s="67"/>
      <c r="P15" s="14"/>
      <c r="Q15" s="14"/>
      <c r="R15" s="92">
        <f t="shared" si="6"/>
        <v>0</v>
      </c>
    </row>
    <row r="16" spans="1:18" s="4" customFormat="1" ht="23.65" customHeight="1" x14ac:dyDescent="0.25">
      <c r="A16" s="59" t="s">
        <v>35</v>
      </c>
      <c r="B16" s="52"/>
      <c r="C16" s="48"/>
      <c r="D16" s="53"/>
      <c r="E16" s="67">
        <v>200</v>
      </c>
      <c r="F16" s="14">
        <v>1800</v>
      </c>
      <c r="G16" s="14"/>
      <c r="H16" s="92">
        <f t="shared" si="5"/>
        <v>2000</v>
      </c>
      <c r="I16" s="102"/>
      <c r="J16" s="101"/>
      <c r="K16" s="46"/>
      <c r="L16" s="14"/>
      <c r="M16" s="14"/>
      <c r="N16" s="31"/>
      <c r="O16" s="67"/>
      <c r="P16" s="14"/>
      <c r="Q16" s="14"/>
      <c r="R16" s="92">
        <f t="shared" si="6"/>
        <v>0</v>
      </c>
    </row>
    <row r="17" spans="1:18" s="4" customFormat="1" ht="23.65" customHeight="1" x14ac:dyDescent="0.25">
      <c r="A17" s="59" t="s">
        <v>51</v>
      </c>
      <c r="B17" s="52"/>
      <c r="C17" s="48"/>
      <c r="D17" s="53"/>
      <c r="E17" s="67"/>
      <c r="F17" s="14">
        <v>2000</v>
      </c>
      <c r="G17" s="14"/>
      <c r="H17" s="92">
        <f t="shared" si="5"/>
        <v>2000</v>
      </c>
      <c r="I17" s="102"/>
      <c r="J17" s="101"/>
      <c r="K17" s="46"/>
      <c r="L17" s="14"/>
      <c r="M17" s="14"/>
      <c r="N17" s="31"/>
      <c r="O17" s="67"/>
      <c r="P17" s="14"/>
      <c r="Q17" s="14"/>
      <c r="R17" s="92">
        <f t="shared" si="6"/>
        <v>0</v>
      </c>
    </row>
    <row r="18" spans="1:18" s="4" customFormat="1" ht="23.65" customHeight="1" x14ac:dyDescent="0.25">
      <c r="A18" s="59" t="s">
        <v>52</v>
      </c>
      <c r="B18" s="52"/>
      <c r="C18" s="48"/>
      <c r="D18" s="53"/>
      <c r="E18" s="67"/>
      <c r="F18" s="14">
        <v>1000</v>
      </c>
      <c r="G18" s="14"/>
      <c r="H18" s="92">
        <f t="shared" si="5"/>
        <v>1000</v>
      </c>
      <c r="I18" s="102"/>
      <c r="J18" s="101"/>
      <c r="K18" s="46"/>
      <c r="L18" s="14"/>
      <c r="M18" s="14"/>
      <c r="N18" s="31"/>
      <c r="O18" s="67"/>
      <c r="P18" s="14"/>
      <c r="Q18" s="14"/>
      <c r="R18" s="92">
        <f t="shared" si="6"/>
        <v>0</v>
      </c>
    </row>
    <row r="19" spans="1:18" s="4" customFormat="1" ht="23.65" customHeight="1" x14ac:dyDescent="0.25">
      <c r="A19" s="59" t="s">
        <v>79</v>
      </c>
      <c r="B19" s="52"/>
      <c r="C19" s="48"/>
      <c r="D19" s="53"/>
      <c r="E19" s="67"/>
      <c r="F19" s="14">
        <v>4000</v>
      </c>
      <c r="G19" s="14"/>
      <c r="H19" s="92">
        <f t="shared" si="5"/>
        <v>4000</v>
      </c>
      <c r="I19" s="102"/>
      <c r="J19" s="101"/>
      <c r="K19" s="46"/>
      <c r="L19" s="14"/>
      <c r="M19" s="14"/>
      <c r="N19" s="31"/>
      <c r="O19" s="67"/>
      <c r="P19" s="14"/>
      <c r="Q19" s="14"/>
      <c r="R19" s="92">
        <f t="shared" si="6"/>
        <v>0</v>
      </c>
    </row>
    <row r="20" spans="1:18" s="4" customFormat="1" ht="23.65" customHeight="1" x14ac:dyDescent="0.25">
      <c r="A20" s="59" t="s">
        <v>41</v>
      </c>
      <c r="B20" s="52"/>
      <c r="C20" s="48"/>
      <c r="D20" s="53"/>
      <c r="E20" s="67">
        <v>400</v>
      </c>
      <c r="F20" s="14">
        <v>3600</v>
      </c>
      <c r="G20" s="14"/>
      <c r="H20" s="92">
        <f t="shared" si="5"/>
        <v>4000</v>
      </c>
      <c r="I20" s="102"/>
      <c r="J20" s="101"/>
      <c r="K20" s="46"/>
      <c r="L20" s="14"/>
      <c r="M20" s="14"/>
      <c r="N20" s="31"/>
      <c r="O20" s="67"/>
      <c r="P20" s="14"/>
      <c r="Q20" s="14"/>
      <c r="R20" s="92">
        <f t="shared" si="6"/>
        <v>0</v>
      </c>
    </row>
    <row r="21" spans="1:18" s="4" customFormat="1" ht="23.65" customHeight="1" x14ac:dyDescent="0.25">
      <c r="A21" s="59" t="s">
        <v>42</v>
      </c>
      <c r="B21" s="52">
        <v>500</v>
      </c>
      <c r="C21" s="48">
        <f>159.58+70</f>
        <v>229.58</v>
      </c>
      <c r="D21" s="53">
        <f t="shared" si="3"/>
        <v>0.45916000000000001</v>
      </c>
      <c r="E21" s="67">
        <v>100</v>
      </c>
      <c r="F21" s="14">
        <v>900</v>
      </c>
      <c r="G21" s="14"/>
      <c r="H21" s="92">
        <f t="shared" si="5"/>
        <v>1000</v>
      </c>
      <c r="I21" s="102"/>
      <c r="J21" s="101"/>
      <c r="K21" s="46"/>
      <c r="L21" s="14"/>
      <c r="M21" s="14"/>
      <c r="N21" s="31"/>
      <c r="O21" s="67"/>
      <c r="P21" s="14"/>
      <c r="Q21" s="14"/>
      <c r="R21" s="92">
        <f t="shared" si="6"/>
        <v>0</v>
      </c>
    </row>
    <row r="22" spans="1:18" s="4" customFormat="1" ht="23.65" customHeight="1" x14ac:dyDescent="0.25">
      <c r="A22" s="59" t="s">
        <v>73</v>
      </c>
      <c r="B22" s="52"/>
      <c r="C22" s="48"/>
      <c r="D22" s="53"/>
      <c r="E22" s="67">
        <v>4000</v>
      </c>
      <c r="F22" s="14"/>
      <c r="G22" s="14"/>
      <c r="H22" s="92">
        <f t="shared" si="5"/>
        <v>4000</v>
      </c>
      <c r="I22" s="102"/>
      <c r="J22" s="101"/>
      <c r="K22" s="46"/>
      <c r="L22" s="14"/>
      <c r="M22" s="14"/>
      <c r="N22" s="31"/>
      <c r="O22" s="67"/>
      <c r="P22" s="14"/>
      <c r="Q22" s="14"/>
      <c r="R22" s="92">
        <f t="shared" si="6"/>
        <v>0</v>
      </c>
    </row>
    <row r="23" spans="1:18" s="4" customFormat="1" ht="23.65" customHeight="1" x14ac:dyDescent="0.25">
      <c r="A23" s="59" t="s">
        <v>65</v>
      </c>
      <c r="B23" s="52"/>
      <c r="C23" s="48"/>
      <c r="D23" s="53"/>
      <c r="E23" s="67">
        <v>2000</v>
      </c>
      <c r="F23" s="14">
        <v>12000</v>
      </c>
      <c r="G23" s="14">
        <v>1000</v>
      </c>
      <c r="H23" s="92">
        <f t="shared" si="5"/>
        <v>15000</v>
      </c>
      <c r="I23" s="102"/>
      <c r="J23" s="101"/>
      <c r="K23" s="46"/>
      <c r="L23" s="14"/>
      <c r="M23" s="14"/>
      <c r="N23" s="31"/>
      <c r="O23" s="67"/>
      <c r="P23" s="14"/>
      <c r="Q23" s="14"/>
      <c r="R23" s="92">
        <f t="shared" si="6"/>
        <v>0</v>
      </c>
    </row>
    <row r="24" spans="1:18" s="4" customFormat="1" ht="23.65" customHeight="1" x14ac:dyDescent="0.25">
      <c r="A24" s="59" t="s">
        <v>80</v>
      </c>
      <c r="B24" s="52"/>
      <c r="C24" s="48"/>
      <c r="D24" s="53"/>
      <c r="E24" s="67">
        <v>3500</v>
      </c>
      <c r="F24" s="14">
        <v>3200</v>
      </c>
      <c r="G24" s="14"/>
      <c r="H24" s="92">
        <f t="shared" si="5"/>
        <v>6700</v>
      </c>
      <c r="I24" s="102"/>
      <c r="J24" s="101"/>
      <c r="K24" s="46"/>
      <c r="L24" s="14"/>
      <c r="M24" s="14"/>
      <c r="N24" s="31"/>
      <c r="O24" s="67"/>
      <c r="P24" s="14"/>
      <c r="Q24" s="14"/>
      <c r="R24" s="92">
        <f t="shared" si="6"/>
        <v>0</v>
      </c>
    </row>
    <row r="25" spans="1:18" s="4" customFormat="1" ht="23.65" customHeight="1" x14ac:dyDescent="0.25">
      <c r="A25" s="59" t="s">
        <v>66</v>
      </c>
      <c r="B25" s="52"/>
      <c r="C25" s="48"/>
      <c r="D25" s="53"/>
      <c r="E25" s="67"/>
      <c r="F25" s="14">
        <v>3000</v>
      </c>
      <c r="G25" s="14"/>
      <c r="H25" s="92">
        <f t="shared" si="5"/>
        <v>3000</v>
      </c>
      <c r="I25" s="102"/>
      <c r="J25" s="101"/>
      <c r="K25" s="46"/>
      <c r="L25" s="14"/>
      <c r="M25" s="14"/>
      <c r="N25" s="31"/>
      <c r="O25" s="67"/>
      <c r="P25" s="14"/>
      <c r="Q25" s="14"/>
      <c r="R25" s="92">
        <f t="shared" si="6"/>
        <v>0</v>
      </c>
    </row>
    <row r="26" spans="1:18" s="4" customFormat="1" ht="27.75" customHeight="1" x14ac:dyDescent="0.25">
      <c r="A26" s="58" t="s">
        <v>17</v>
      </c>
      <c r="B26" s="50">
        <f>SUM(B27:B29)</f>
        <v>152570</v>
      </c>
      <c r="C26" s="41">
        <f>SUM(C27:C29)</f>
        <v>165676.69</v>
      </c>
      <c r="D26" s="51">
        <f t="shared" si="3"/>
        <v>1.0859060758995871</v>
      </c>
      <c r="E26" s="65">
        <f>SUM(E27:E30)</f>
        <v>12000</v>
      </c>
      <c r="F26" s="65">
        <f>SUM(F27:F30)</f>
        <v>77200</v>
      </c>
      <c r="G26" s="65">
        <f>SUM(G27:G30)</f>
        <v>20400</v>
      </c>
      <c r="H26" s="65">
        <f>SUM(H27:H30)</f>
        <v>109600</v>
      </c>
      <c r="I26" s="79">
        <f>SUM(I27:I30)</f>
        <v>0</v>
      </c>
      <c r="J26" s="51">
        <f t="shared" si="4"/>
        <v>0</v>
      </c>
      <c r="K26" s="45">
        <f>SUM(K27:K29)</f>
        <v>0</v>
      </c>
      <c r="L26" s="29">
        <f>SUM(L27:L29)</f>
        <v>0</v>
      </c>
      <c r="M26" s="29">
        <f>SUM(M27:M29)</f>
        <v>0</v>
      </c>
      <c r="N26" s="29">
        <f>SUM(N27:N29)</f>
        <v>0</v>
      </c>
      <c r="O26" s="65">
        <f>SUM(O27:O30)</f>
        <v>0</v>
      </c>
      <c r="P26" s="65">
        <f>SUM(P27:P30)</f>
        <v>0</v>
      </c>
      <c r="Q26" s="65">
        <f>SUM(Q27:Q30)</f>
        <v>0</v>
      </c>
      <c r="R26" s="65">
        <f>SUM(R27:R30)</f>
        <v>0</v>
      </c>
    </row>
    <row r="27" spans="1:18" s="4" customFormat="1" ht="23.65" customHeight="1" x14ac:dyDescent="0.25">
      <c r="A27" s="59" t="s">
        <v>43</v>
      </c>
      <c r="B27" s="52">
        <v>110000</v>
      </c>
      <c r="C27" s="52">
        <v>120243.76</v>
      </c>
      <c r="D27" s="53">
        <f t="shared" si="3"/>
        <v>1.0931250909090908</v>
      </c>
      <c r="E27" s="67">
        <v>10000</v>
      </c>
      <c r="F27" s="14">
        <v>59600</v>
      </c>
      <c r="G27" s="14">
        <v>20400</v>
      </c>
      <c r="H27" s="92">
        <f t="shared" ref="H27:H30" si="7">SUM(E27:G27)</f>
        <v>90000</v>
      </c>
      <c r="I27" s="102"/>
      <c r="J27" s="101"/>
      <c r="K27" s="46"/>
      <c r="L27" s="14"/>
      <c r="M27" s="14"/>
      <c r="N27" s="31"/>
      <c r="O27" s="67"/>
      <c r="P27" s="14"/>
      <c r="Q27" s="14"/>
      <c r="R27" s="92">
        <f t="shared" ref="R27:R30" si="8">SUM(O27:Q27)</f>
        <v>0</v>
      </c>
    </row>
    <row r="28" spans="1:18" s="4" customFormat="1" ht="23.65" customHeight="1" x14ac:dyDescent="0.25">
      <c r="A28" s="59" t="s">
        <v>44</v>
      </c>
      <c r="B28" s="52">
        <v>39569.999999999993</v>
      </c>
      <c r="C28" s="52">
        <v>42425.54</v>
      </c>
      <c r="D28" s="53">
        <f t="shared" si="3"/>
        <v>1.0721642658579735</v>
      </c>
      <c r="E28" s="67">
        <v>2000</v>
      </c>
      <c r="F28" s="14">
        <v>15000</v>
      </c>
      <c r="G28" s="14"/>
      <c r="H28" s="92">
        <f t="shared" si="7"/>
        <v>17000</v>
      </c>
      <c r="I28" s="102"/>
      <c r="J28" s="101"/>
      <c r="K28" s="46"/>
      <c r="L28" s="14"/>
      <c r="M28" s="14"/>
      <c r="N28" s="31"/>
      <c r="O28" s="67"/>
      <c r="P28" s="14"/>
      <c r="Q28" s="14"/>
      <c r="R28" s="92">
        <f t="shared" si="8"/>
        <v>0</v>
      </c>
    </row>
    <row r="29" spans="1:18" s="4" customFormat="1" ht="23.65" customHeight="1" x14ac:dyDescent="0.25">
      <c r="A29" s="59" t="s">
        <v>45</v>
      </c>
      <c r="B29" s="52">
        <v>3000</v>
      </c>
      <c r="C29" s="52">
        <v>3007.39</v>
      </c>
      <c r="D29" s="53">
        <f t="shared" si="3"/>
        <v>1.0024633333333333</v>
      </c>
      <c r="E29" s="67"/>
      <c r="F29" s="14">
        <v>1600</v>
      </c>
      <c r="G29" s="14"/>
      <c r="H29" s="92">
        <f t="shared" si="7"/>
        <v>1600</v>
      </c>
      <c r="I29" s="102"/>
      <c r="J29" s="101"/>
      <c r="K29" s="46"/>
      <c r="L29" s="14"/>
      <c r="M29" s="14"/>
      <c r="N29" s="31"/>
      <c r="O29" s="67"/>
      <c r="P29" s="14"/>
      <c r="Q29" s="14"/>
      <c r="R29" s="92">
        <f t="shared" si="8"/>
        <v>0</v>
      </c>
    </row>
    <row r="30" spans="1:18" s="4" customFormat="1" ht="23.65" customHeight="1" x14ac:dyDescent="0.25">
      <c r="A30" s="59" t="s">
        <v>69</v>
      </c>
      <c r="B30" s="52"/>
      <c r="C30" s="48"/>
      <c r="D30" s="53"/>
      <c r="E30" s="67"/>
      <c r="F30" s="14">
        <v>1000</v>
      </c>
      <c r="G30" s="14"/>
      <c r="H30" s="92">
        <f t="shared" si="7"/>
        <v>1000</v>
      </c>
      <c r="I30" s="102"/>
      <c r="J30" s="101"/>
      <c r="K30" s="46"/>
      <c r="L30" s="14"/>
      <c r="M30" s="14"/>
      <c r="N30" s="31"/>
      <c r="O30" s="67"/>
      <c r="P30" s="14"/>
      <c r="Q30" s="14"/>
      <c r="R30" s="92">
        <f t="shared" si="8"/>
        <v>0</v>
      </c>
    </row>
    <row r="31" spans="1:18" s="4" customFormat="1" ht="34.5" customHeight="1" x14ac:dyDescent="0.25">
      <c r="A31" s="58" t="s">
        <v>18</v>
      </c>
      <c r="B31" s="50">
        <f>SUM(B32:B37)</f>
        <v>5750</v>
      </c>
      <c r="C31" s="41">
        <f>SUM(C32:C37)</f>
        <v>6948.84</v>
      </c>
      <c r="D31" s="51">
        <f t="shared" si="3"/>
        <v>1.2084939130434782</v>
      </c>
      <c r="E31" s="65">
        <f>SUM(E32:E38)</f>
        <v>12500</v>
      </c>
      <c r="F31" s="29">
        <f>SUM(F32:F38)</f>
        <v>8800</v>
      </c>
      <c r="G31" s="29">
        <f>SUM(G32:G38)</f>
        <v>200</v>
      </c>
      <c r="H31" s="66">
        <f>SUM(H32:H38)</f>
        <v>21500</v>
      </c>
      <c r="I31" s="79">
        <f>SUM(I32:I38)</f>
        <v>0</v>
      </c>
      <c r="J31" s="51">
        <f t="shared" si="4"/>
        <v>0</v>
      </c>
      <c r="K31" s="45">
        <f t="shared" ref="K31:N31" si="9">SUM(K32:K37)</f>
        <v>0</v>
      </c>
      <c r="L31" s="29">
        <f t="shared" si="9"/>
        <v>0</v>
      </c>
      <c r="M31" s="29">
        <f t="shared" si="9"/>
        <v>0</v>
      </c>
      <c r="N31" s="29">
        <f t="shared" si="9"/>
        <v>0</v>
      </c>
      <c r="O31" s="65">
        <f>SUM(O32:O38)</f>
        <v>0</v>
      </c>
      <c r="P31" s="65">
        <f>SUM(P32:P38)</f>
        <v>0</v>
      </c>
      <c r="Q31" s="65">
        <f>SUM(Q32:Q38)</f>
        <v>0</v>
      </c>
      <c r="R31" s="65">
        <f>SUM(R32:R38)</f>
        <v>0</v>
      </c>
    </row>
    <row r="32" spans="1:18" s="4" customFormat="1" ht="23.65" customHeight="1" x14ac:dyDescent="0.25">
      <c r="A32" s="60" t="s">
        <v>46</v>
      </c>
      <c r="B32" s="52">
        <v>150</v>
      </c>
      <c r="C32" s="52">
        <f>79.7</f>
        <v>79.7</v>
      </c>
      <c r="D32" s="53">
        <f t="shared" si="3"/>
        <v>0.53133333333333332</v>
      </c>
      <c r="E32" s="67">
        <v>11000</v>
      </c>
      <c r="F32" s="14"/>
      <c r="G32" s="14"/>
      <c r="H32" s="92">
        <f t="shared" ref="H32:H38" si="10">SUM(E32:G32)</f>
        <v>11000</v>
      </c>
      <c r="I32" s="102"/>
      <c r="J32" s="101"/>
      <c r="K32" s="46"/>
      <c r="L32" s="14"/>
      <c r="M32" s="14"/>
      <c r="N32" s="31"/>
      <c r="O32" s="67"/>
      <c r="P32" s="14"/>
      <c r="Q32" s="14"/>
      <c r="R32" s="92">
        <f t="shared" ref="R32:R38" si="11">SUM(O32:Q32)</f>
        <v>0</v>
      </c>
    </row>
    <row r="33" spans="1:18" s="4" customFormat="1" ht="23.65" customHeight="1" x14ac:dyDescent="0.25">
      <c r="A33" s="59" t="s">
        <v>47</v>
      </c>
      <c r="B33" s="52">
        <v>400</v>
      </c>
      <c r="C33" s="52">
        <v>203.89</v>
      </c>
      <c r="D33" s="53">
        <f t="shared" si="3"/>
        <v>0.50972499999999998</v>
      </c>
      <c r="E33" s="67">
        <v>1000</v>
      </c>
      <c r="F33" s="14">
        <v>1800</v>
      </c>
      <c r="G33" s="14">
        <v>100</v>
      </c>
      <c r="H33" s="92">
        <f t="shared" si="10"/>
        <v>2900</v>
      </c>
      <c r="I33" s="102"/>
      <c r="J33" s="101"/>
      <c r="K33" s="46"/>
      <c r="L33" s="14"/>
      <c r="M33" s="14"/>
      <c r="N33" s="31"/>
      <c r="O33" s="67"/>
      <c r="P33" s="14"/>
      <c r="Q33" s="14"/>
      <c r="R33" s="92">
        <f t="shared" si="11"/>
        <v>0</v>
      </c>
    </row>
    <row r="34" spans="1:18" s="4" customFormat="1" ht="23.65" customHeight="1" x14ac:dyDescent="0.25">
      <c r="A34" s="59" t="s">
        <v>70</v>
      </c>
      <c r="B34" s="52">
        <v>5000</v>
      </c>
      <c r="C34" s="52">
        <v>6219.17</v>
      </c>
      <c r="D34" s="53">
        <f t="shared" si="3"/>
        <v>1.2438340000000001</v>
      </c>
      <c r="E34" s="67">
        <v>100</v>
      </c>
      <c r="F34" s="14"/>
      <c r="G34" s="14"/>
      <c r="H34" s="92">
        <f t="shared" si="10"/>
        <v>100</v>
      </c>
      <c r="I34" s="102"/>
      <c r="J34" s="101"/>
      <c r="K34" s="46"/>
      <c r="L34" s="14"/>
      <c r="M34" s="14"/>
      <c r="N34" s="31"/>
      <c r="O34" s="67"/>
      <c r="P34" s="14"/>
      <c r="Q34" s="14"/>
      <c r="R34" s="92">
        <f t="shared" si="11"/>
        <v>0</v>
      </c>
    </row>
    <row r="35" spans="1:18" s="4" customFormat="1" ht="23.65" customHeight="1" x14ac:dyDescent="0.25">
      <c r="A35" s="59" t="s">
        <v>71</v>
      </c>
      <c r="B35" s="52"/>
      <c r="C35" s="52"/>
      <c r="D35" s="53"/>
      <c r="E35" s="67">
        <v>200</v>
      </c>
      <c r="F35" s="14">
        <v>2300</v>
      </c>
      <c r="G35" s="14"/>
      <c r="H35" s="92">
        <f t="shared" si="10"/>
        <v>2500</v>
      </c>
      <c r="I35" s="102"/>
      <c r="J35" s="101"/>
      <c r="K35" s="46"/>
      <c r="L35" s="14"/>
      <c r="M35" s="14"/>
      <c r="N35" s="31"/>
      <c r="O35" s="67"/>
      <c r="P35" s="14"/>
      <c r="Q35" s="14"/>
      <c r="R35" s="92">
        <f t="shared" si="11"/>
        <v>0</v>
      </c>
    </row>
    <row r="36" spans="1:18" s="4" customFormat="1" ht="23.65" customHeight="1" x14ac:dyDescent="0.25">
      <c r="A36" s="59" t="s">
        <v>48</v>
      </c>
      <c r="B36" s="52"/>
      <c r="C36" s="52"/>
      <c r="D36" s="53"/>
      <c r="E36" s="67"/>
      <c r="F36" s="14">
        <v>3000</v>
      </c>
      <c r="G36" s="14"/>
      <c r="H36" s="92">
        <f t="shared" si="10"/>
        <v>3000</v>
      </c>
      <c r="I36" s="102"/>
      <c r="J36" s="101"/>
      <c r="K36" s="46"/>
      <c r="L36" s="14"/>
      <c r="M36" s="14"/>
      <c r="N36" s="31"/>
      <c r="O36" s="67"/>
      <c r="P36" s="14"/>
      <c r="Q36" s="14"/>
      <c r="R36" s="92">
        <f t="shared" si="11"/>
        <v>0</v>
      </c>
    </row>
    <row r="37" spans="1:18" s="4" customFormat="1" ht="23.65" customHeight="1" x14ac:dyDescent="0.25">
      <c r="A37" s="59" t="s">
        <v>49</v>
      </c>
      <c r="B37" s="52">
        <v>200</v>
      </c>
      <c r="C37" s="52">
        <f>214.57+7.41+76.49+147.61</f>
        <v>446.08</v>
      </c>
      <c r="D37" s="53">
        <f t="shared" si="3"/>
        <v>2.2303999999999999</v>
      </c>
      <c r="E37" s="67">
        <v>200</v>
      </c>
      <c r="F37" s="14">
        <v>1700</v>
      </c>
      <c r="G37" s="14"/>
      <c r="H37" s="92">
        <f t="shared" si="10"/>
        <v>1900</v>
      </c>
      <c r="I37" s="102"/>
      <c r="J37" s="101"/>
      <c r="K37" s="46"/>
      <c r="L37" s="14"/>
      <c r="M37" s="14"/>
      <c r="N37" s="31"/>
      <c r="O37" s="67"/>
      <c r="P37" s="14"/>
      <c r="Q37" s="14"/>
      <c r="R37" s="92">
        <f t="shared" si="11"/>
        <v>0</v>
      </c>
    </row>
    <row r="38" spans="1:18" s="4" customFormat="1" ht="23.65" customHeight="1" x14ac:dyDescent="0.25">
      <c r="A38" s="59" t="s">
        <v>75</v>
      </c>
      <c r="B38" s="52"/>
      <c r="C38" s="48"/>
      <c r="D38" s="53"/>
      <c r="E38" s="67"/>
      <c r="F38" s="14"/>
      <c r="G38" s="14">
        <v>100</v>
      </c>
      <c r="H38" s="92">
        <f t="shared" si="10"/>
        <v>100</v>
      </c>
      <c r="I38" s="102"/>
      <c r="J38" s="101"/>
      <c r="K38" s="46"/>
      <c r="L38" s="14"/>
      <c r="M38" s="14"/>
      <c r="N38" s="31"/>
      <c r="O38" s="67"/>
      <c r="P38" s="14"/>
      <c r="Q38" s="14"/>
      <c r="R38" s="92">
        <f t="shared" si="11"/>
        <v>0</v>
      </c>
    </row>
    <row r="39" spans="1:18" s="4" customFormat="1" ht="24" customHeight="1" x14ac:dyDescent="0.25">
      <c r="A39" s="58" t="s">
        <v>19</v>
      </c>
      <c r="B39" s="54">
        <f>SUM(B40:B40)</f>
        <v>200</v>
      </c>
      <c r="C39" s="31">
        <f>SUM(C40:C40)</f>
        <v>192</v>
      </c>
      <c r="D39" s="51">
        <f t="shared" si="3"/>
        <v>0.96</v>
      </c>
      <c r="E39" s="54">
        <f>SUM(E40:E40)</f>
        <v>0</v>
      </c>
      <c r="F39" s="31">
        <f>SUM(F40:F40)</f>
        <v>117863</v>
      </c>
      <c r="G39" s="31">
        <f>SUM(G40:G40)</f>
        <v>0</v>
      </c>
      <c r="H39" s="68">
        <f>SUM(H40:H40)</f>
        <v>117863</v>
      </c>
      <c r="I39" s="80">
        <f>SUM(I40:I40)</f>
        <v>0</v>
      </c>
      <c r="J39" s="51">
        <f t="shared" si="4"/>
        <v>0</v>
      </c>
      <c r="K39" s="47">
        <f t="shared" ref="K39:R39" si="12">SUM(K40:K40)</f>
        <v>0</v>
      </c>
      <c r="L39" s="31">
        <f t="shared" si="12"/>
        <v>0</v>
      </c>
      <c r="M39" s="31">
        <f t="shared" si="12"/>
        <v>0</v>
      </c>
      <c r="N39" s="31">
        <f t="shared" si="12"/>
        <v>0</v>
      </c>
      <c r="O39" s="54">
        <f t="shared" si="12"/>
        <v>0</v>
      </c>
      <c r="P39" s="31">
        <f t="shared" si="12"/>
        <v>0</v>
      </c>
      <c r="Q39" s="31">
        <f t="shared" si="12"/>
        <v>0</v>
      </c>
      <c r="R39" s="68">
        <f t="shared" si="12"/>
        <v>0</v>
      </c>
    </row>
    <row r="40" spans="1:18" s="4" customFormat="1" ht="23.65" customHeight="1" x14ac:dyDescent="0.25">
      <c r="A40" s="59" t="s">
        <v>50</v>
      </c>
      <c r="B40" s="52">
        <v>200</v>
      </c>
      <c r="C40" s="52">
        <v>192</v>
      </c>
      <c r="D40" s="53">
        <f t="shared" si="3"/>
        <v>0.96</v>
      </c>
      <c r="E40" s="52"/>
      <c r="F40" s="14">
        <v>117863</v>
      </c>
      <c r="G40" s="14"/>
      <c r="H40" s="92">
        <f t="shared" ref="H40" si="13">SUM(E40:G40)</f>
        <v>117863</v>
      </c>
      <c r="I40" s="102"/>
      <c r="J40" s="101"/>
      <c r="K40" s="48"/>
      <c r="L40" s="14"/>
      <c r="M40" s="14"/>
      <c r="N40" s="31"/>
      <c r="O40" s="52"/>
      <c r="P40" s="14"/>
      <c r="Q40" s="14"/>
      <c r="R40" s="92">
        <f t="shared" ref="R40" si="14">SUM(O40:Q40)</f>
        <v>0</v>
      </c>
    </row>
    <row r="41" spans="1:18" s="4" customFormat="1" ht="23.65" customHeight="1" thickBot="1" x14ac:dyDescent="0.3">
      <c r="A41" s="61" t="s">
        <v>11</v>
      </c>
      <c r="B41" s="55">
        <f>B3+B7+B26+B31+B39</f>
        <v>188520</v>
      </c>
      <c r="C41" s="56">
        <f>C3+C7+C26+C31+C39</f>
        <v>193521.63</v>
      </c>
      <c r="D41" s="57">
        <f>C41/B41</f>
        <v>1.0265310311903246</v>
      </c>
      <c r="E41" s="69">
        <f>E3+E7+E26+E31+E39</f>
        <v>66340</v>
      </c>
      <c r="F41" s="70">
        <f>F3+F7+F26+F31+F39</f>
        <v>263063</v>
      </c>
      <c r="G41" s="70">
        <f>G3+G7+G26+G31+G39</f>
        <v>22800</v>
      </c>
      <c r="H41" s="71">
        <f>H3+H7+H26+H31+H39</f>
        <v>352203</v>
      </c>
      <c r="I41" s="81">
        <f>I3+I7+I26+I31+I39</f>
        <v>0</v>
      </c>
      <c r="J41" s="57">
        <f>I41/H41</f>
        <v>0</v>
      </c>
      <c r="K41" s="49">
        <f t="shared" ref="K41:R41" si="15">K3+K7+K26+K31+K39</f>
        <v>0</v>
      </c>
      <c r="L41" s="18">
        <f t="shared" si="15"/>
        <v>0</v>
      </c>
      <c r="M41" s="18">
        <f t="shared" si="15"/>
        <v>0</v>
      </c>
      <c r="N41" s="18">
        <f t="shared" si="15"/>
        <v>0</v>
      </c>
      <c r="O41" s="69">
        <f t="shared" si="15"/>
        <v>0</v>
      </c>
      <c r="P41" s="70">
        <f t="shared" si="15"/>
        <v>0</v>
      </c>
      <c r="Q41" s="70">
        <f t="shared" si="15"/>
        <v>0</v>
      </c>
      <c r="R41" s="71">
        <f t="shared" si="15"/>
        <v>0</v>
      </c>
    </row>
    <row r="42" spans="1:18" s="4" customFormat="1" ht="36" customHeight="1" thickBot="1" x14ac:dyDescent="0.3">
      <c r="A42" s="3"/>
      <c r="B42" s="42"/>
      <c r="C42" s="42"/>
      <c r="D42" s="35"/>
      <c r="E42" s="6"/>
      <c r="F42" s="6"/>
      <c r="G42" s="6"/>
      <c r="H42" s="19"/>
      <c r="I42" s="26"/>
      <c r="J42" s="35"/>
      <c r="K42" s="6"/>
      <c r="L42" s="6"/>
      <c r="M42" s="6"/>
      <c r="N42" s="19"/>
      <c r="O42" s="6"/>
      <c r="P42" s="6"/>
      <c r="Q42" s="6"/>
      <c r="R42" s="19"/>
    </row>
    <row r="43" spans="1:18" s="4" customFormat="1" ht="19.5" customHeight="1" x14ac:dyDescent="0.25">
      <c r="A43" s="115" t="s">
        <v>27</v>
      </c>
      <c r="B43" s="117" t="s">
        <v>29</v>
      </c>
      <c r="C43" s="119" t="s">
        <v>28</v>
      </c>
      <c r="D43" s="113" t="s">
        <v>30</v>
      </c>
      <c r="E43" s="108" t="s">
        <v>74</v>
      </c>
      <c r="F43" s="109"/>
      <c r="G43" s="109"/>
      <c r="H43" s="110"/>
      <c r="I43" s="111" t="s">
        <v>81</v>
      </c>
      <c r="J43" s="113" t="s">
        <v>82</v>
      </c>
      <c r="K43" s="106" t="s">
        <v>26</v>
      </c>
      <c r="L43" s="106"/>
      <c r="M43" s="106"/>
      <c r="N43" s="107"/>
      <c r="O43" s="108" t="s">
        <v>83</v>
      </c>
      <c r="P43" s="109"/>
      <c r="Q43" s="109"/>
      <c r="R43" s="110"/>
    </row>
    <row r="44" spans="1:18" s="4" customFormat="1" ht="36.75" customHeight="1" thickBot="1" x14ac:dyDescent="0.3">
      <c r="A44" s="116"/>
      <c r="B44" s="118"/>
      <c r="C44" s="120"/>
      <c r="D44" s="114"/>
      <c r="E44" s="98" t="s">
        <v>32</v>
      </c>
      <c r="F44" s="99" t="s">
        <v>33</v>
      </c>
      <c r="G44" s="97" t="s">
        <v>31</v>
      </c>
      <c r="H44" s="96" t="s">
        <v>0</v>
      </c>
      <c r="I44" s="112"/>
      <c r="J44" s="114"/>
      <c r="K44" s="39" t="s">
        <v>21</v>
      </c>
      <c r="L44" s="9" t="s">
        <v>22</v>
      </c>
      <c r="M44" s="9" t="s">
        <v>23</v>
      </c>
      <c r="N44" s="9" t="s">
        <v>0</v>
      </c>
      <c r="O44" s="98" t="s">
        <v>32</v>
      </c>
      <c r="P44" s="99" t="s">
        <v>33</v>
      </c>
      <c r="Q44" s="97" t="s">
        <v>31</v>
      </c>
      <c r="R44" s="96" t="s">
        <v>0</v>
      </c>
    </row>
    <row r="45" spans="1:18" s="4" customFormat="1" ht="21" customHeight="1" thickTop="1" x14ac:dyDescent="0.25">
      <c r="A45" s="58" t="s">
        <v>20</v>
      </c>
      <c r="B45" s="50">
        <f t="shared" ref="B45:C45" si="16">SUM(B46:B49)</f>
        <v>204500</v>
      </c>
      <c r="C45" s="41">
        <f t="shared" si="16"/>
        <v>209803.56999999998</v>
      </c>
      <c r="D45" s="51">
        <f t="shared" ref="D45:D57" si="17">C45/B45</f>
        <v>1.0259343276283617</v>
      </c>
      <c r="E45" s="65">
        <f>SUM(E46:E55)</f>
        <v>90000</v>
      </c>
      <c r="F45" s="65">
        <f>SUM(F46:F55)</f>
        <v>96800</v>
      </c>
      <c r="G45" s="65">
        <f>SUM(G46:G55)</f>
        <v>28000</v>
      </c>
      <c r="H45" s="66">
        <f>SUM(H46:H55)</f>
        <v>214800</v>
      </c>
      <c r="I45" s="64">
        <f>SUM(I46:I55)</f>
        <v>0</v>
      </c>
      <c r="J45" s="33">
        <f t="shared" ref="J45:J58" si="18">I45/H45</f>
        <v>0</v>
      </c>
      <c r="K45" s="29">
        <f t="shared" ref="K45:N45" si="19">SUM(K46:K49)</f>
        <v>0</v>
      </c>
      <c r="L45" s="30">
        <f t="shared" si="19"/>
        <v>0</v>
      </c>
      <c r="M45" s="29">
        <f t="shared" si="19"/>
        <v>0</v>
      </c>
      <c r="N45" s="29">
        <f t="shared" si="19"/>
        <v>0</v>
      </c>
      <c r="O45" s="65">
        <f>SUM(O46:O55)</f>
        <v>0</v>
      </c>
      <c r="P45" s="65">
        <f>SUM(P46:P55)</f>
        <v>0</v>
      </c>
      <c r="Q45" s="65">
        <f>SUM(Q46:Q55)</f>
        <v>0</v>
      </c>
      <c r="R45" s="65">
        <f>SUM(R46:R55)</f>
        <v>0</v>
      </c>
    </row>
    <row r="46" spans="1:18" s="4" customFormat="1" ht="23.25" customHeight="1" x14ac:dyDescent="0.25">
      <c r="A46" s="60" t="s">
        <v>54</v>
      </c>
      <c r="B46" s="52">
        <v>165500</v>
      </c>
      <c r="C46" s="48">
        <f>171924.36+936.37</f>
        <v>172860.72999999998</v>
      </c>
      <c r="D46" s="53">
        <f t="shared" si="17"/>
        <v>1.0444757099697883</v>
      </c>
      <c r="E46" s="67"/>
      <c r="F46" s="14">
        <v>40500</v>
      </c>
      <c r="G46" s="14"/>
      <c r="H46" s="92">
        <f t="shared" ref="H46:H48" si="20">SUM(E46:G46)</f>
        <v>40500</v>
      </c>
      <c r="I46" s="105"/>
      <c r="J46" s="103"/>
      <c r="K46" s="13"/>
      <c r="L46" s="38"/>
      <c r="M46" s="14"/>
      <c r="N46" s="31"/>
      <c r="O46" s="67"/>
      <c r="P46" s="14"/>
      <c r="Q46" s="14"/>
      <c r="R46" s="92">
        <f t="shared" ref="R46:R48" si="21">SUM(O46:Q46)</f>
        <v>0</v>
      </c>
    </row>
    <row r="47" spans="1:18" s="4" customFormat="1" ht="23.25" customHeight="1" x14ac:dyDescent="0.25">
      <c r="A47" s="59" t="s">
        <v>64</v>
      </c>
      <c r="B47" s="52">
        <v>38500</v>
      </c>
      <c r="C47" s="48">
        <v>36664</v>
      </c>
      <c r="D47" s="53">
        <f t="shared" si="17"/>
        <v>0.95231168831168833</v>
      </c>
      <c r="E47" s="67"/>
      <c r="F47" s="14">
        <v>3000</v>
      </c>
      <c r="G47" s="14"/>
      <c r="H47" s="92">
        <f t="shared" si="20"/>
        <v>3000</v>
      </c>
      <c r="I47" s="105"/>
      <c r="J47" s="103"/>
      <c r="K47" s="13"/>
      <c r="L47" s="38"/>
      <c r="M47" s="14"/>
      <c r="N47" s="31"/>
      <c r="O47" s="67"/>
      <c r="P47" s="14"/>
      <c r="Q47" s="14"/>
      <c r="R47" s="92">
        <f t="shared" si="21"/>
        <v>0</v>
      </c>
    </row>
    <row r="48" spans="1:18" s="4" customFormat="1" ht="23.25" customHeight="1" x14ac:dyDescent="0.25">
      <c r="A48" s="60" t="s">
        <v>57</v>
      </c>
      <c r="B48" s="52">
        <v>0</v>
      </c>
      <c r="C48" s="48"/>
      <c r="D48" s="53"/>
      <c r="E48" s="67"/>
      <c r="F48" s="14">
        <v>20000</v>
      </c>
      <c r="G48" s="14">
        <v>28000</v>
      </c>
      <c r="H48" s="92">
        <f t="shared" si="20"/>
        <v>48000</v>
      </c>
      <c r="I48" s="105"/>
      <c r="J48" s="103"/>
      <c r="K48" s="13"/>
      <c r="L48" s="38"/>
      <c r="M48" s="14"/>
      <c r="N48" s="31"/>
      <c r="O48" s="67"/>
      <c r="P48" s="14"/>
      <c r="Q48" s="14"/>
      <c r="R48" s="92">
        <f t="shared" si="21"/>
        <v>0</v>
      </c>
    </row>
    <row r="49" spans="1:18" s="4" customFormat="1" ht="21" customHeight="1" x14ac:dyDescent="0.25">
      <c r="A49" s="59" t="s">
        <v>55</v>
      </c>
      <c r="B49" s="52">
        <v>500</v>
      </c>
      <c r="C49" s="48">
        <v>278.83999999999997</v>
      </c>
      <c r="D49" s="53">
        <f t="shared" si="17"/>
        <v>0.55767999999999995</v>
      </c>
      <c r="E49" s="67"/>
      <c r="F49" s="14">
        <v>15000</v>
      </c>
      <c r="G49" s="14"/>
      <c r="H49" s="92">
        <f>SUM(E49:G49)</f>
        <v>15000</v>
      </c>
      <c r="I49" s="105"/>
      <c r="J49" s="103"/>
      <c r="K49" s="13"/>
      <c r="L49" s="38"/>
      <c r="M49" s="14"/>
      <c r="N49" s="31"/>
      <c r="O49" s="67"/>
      <c r="P49" s="14"/>
      <c r="Q49" s="14"/>
      <c r="R49" s="92">
        <f>SUM(O49:Q49)</f>
        <v>0</v>
      </c>
    </row>
    <row r="50" spans="1:18" s="4" customFormat="1" ht="21" customHeight="1" x14ac:dyDescent="0.25">
      <c r="A50" s="59" t="s">
        <v>56</v>
      </c>
      <c r="B50" s="52"/>
      <c r="C50" s="48"/>
      <c r="D50" s="53"/>
      <c r="E50" s="67"/>
      <c r="F50" s="14">
        <v>1000</v>
      </c>
      <c r="G50" s="14"/>
      <c r="H50" s="92">
        <f t="shared" ref="H50:H55" si="22">SUM(E50:G50)</f>
        <v>1000</v>
      </c>
      <c r="I50" s="105"/>
      <c r="J50" s="103"/>
      <c r="K50" s="13"/>
      <c r="L50" s="38"/>
      <c r="M50" s="14"/>
      <c r="N50" s="31"/>
      <c r="O50" s="67"/>
      <c r="P50" s="14"/>
      <c r="Q50" s="14"/>
      <c r="R50" s="92">
        <f t="shared" ref="R50:R55" si="23">SUM(O50:Q50)</f>
        <v>0</v>
      </c>
    </row>
    <row r="51" spans="1:18" s="4" customFormat="1" ht="21" customHeight="1" x14ac:dyDescent="0.25">
      <c r="A51" s="59" t="s">
        <v>58</v>
      </c>
      <c r="B51" s="52"/>
      <c r="C51" s="48"/>
      <c r="D51" s="53"/>
      <c r="E51" s="67"/>
      <c r="F51" s="14">
        <v>4300</v>
      </c>
      <c r="G51" s="14"/>
      <c r="H51" s="92">
        <f t="shared" si="22"/>
        <v>4300</v>
      </c>
      <c r="I51" s="105"/>
      <c r="J51" s="103"/>
      <c r="K51" s="13"/>
      <c r="L51" s="38"/>
      <c r="M51" s="14"/>
      <c r="N51" s="31"/>
      <c r="O51" s="67"/>
      <c r="P51" s="14"/>
      <c r="Q51" s="14"/>
      <c r="R51" s="92">
        <f t="shared" si="23"/>
        <v>0</v>
      </c>
    </row>
    <row r="52" spans="1:18" s="4" customFormat="1" ht="21" customHeight="1" x14ac:dyDescent="0.25">
      <c r="A52" s="59" t="s">
        <v>59</v>
      </c>
      <c r="B52" s="52"/>
      <c r="C52" s="48"/>
      <c r="D52" s="53"/>
      <c r="E52" s="67"/>
      <c r="F52" s="14">
        <v>10500</v>
      </c>
      <c r="G52" s="14"/>
      <c r="H52" s="92">
        <f t="shared" si="22"/>
        <v>10500</v>
      </c>
      <c r="I52" s="105"/>
      <c r="J52" s="103"/>
      <c r="K52" s="13"/>
      <c r="L52" s="38"/>
      <c r="M52" s="14"/>
      <c r="N52" s="31"/>
      <c r="O52" s="67"/>
      <c r="P52" s="14"/>
      <c r="Q52" s="14"/>
      <c r="R52" s="92">
        <f t="shared" si="23"/>
        <v>0</v>
      </c>
    </row>
    <row r="53" spans="1:18" s="4" customFormat="1" ht="21" customHeight="1" x14ac:dyDescent="0.25">
      <c r="A53" s="59" t="s">
        <v>62</v>
      </c>
      <c r="B53" s="52"/>
      <c r="C53" s="48"/>
      <c r="D53" s="53"/>
      <c r="E53" s="67"/>
      <c r="F53" s="14">
        <v>1500</v>
      </c>
      <c r="G53" s="14"/>
      <c r="H53" s="92">
        <f t="shared" si="22"/>
        <v>1500</v>
      </c>
      <c r="I53" s="105"/>
      <c r="J53" s="103"/>
      <c r="K53" s="13"/>
      <c r="L53" s="38"/>
      <c r="M53" s="14"/>
      <c r="N53" s="31"/>
      <c r="O53" s="67"/>
      <c r="P53" s="14"/>
      <c r="Q53" s="14"/>
      <c r="R53" s="92">
        <f t="shared" si="23"/>
        <v>0</v>
      </c>
    </row>
    <row r="54" spans="1:18" s="4" customFormat="1" ht="21" customHeight="1" x14ac:dyDescent="0.25">
      <c r="A54" s="59" t="s">
        <v>61</v>
      </c>
      <c r="B54" s="52"/>
      <c r="C54" s="48"/>
      <c r="D54" s="53"/>
      <c r="E54" s="67"/>
      <c r="F54" s="14">
        <v>1000</v>
      </c>
      <c r="G54" s="14"/>
      <c r="H54" s="92">
        <f t="shared" si="22"/>
        <v>1000</v>
      </c>
      <c r="I54" s="105"/>
      <c r="J54" s="103"/>
      <c r="K54" s="13"/>
      <c r="L54" s="38"/>
      <c r="M54" s="14"/>
      <c r="N54" s="31"/>
      <c r="O54" s="67"/>
      <c r="P54" s="14"/>
      <c r="Q54" s="14"/>
      <c r="R54" s="92">
        <f t="shared" si="23"/>
        <v>0</v>
      </c>
    </row>
    <row r="55" spans="1:18" s="4" customFormat="1" ht="21" customHeight="1" x14ac:dyDescent="0.25">
      <c r="A55" s="59" t="s">
        <v>60</v>
      </c>
      <c r="B55" s="52"/>
      <c r="C55" s="48"/>
      <c r="D55" s="53"/>
      <c r="E55" s="67">
        <v>90000</v>
      </c>
      <c r="F55" s="14"/>
      <c r="G55" s="14"/>
      <c r="H55" s="92">
        <f t="shared" si="22"/>
        <v>90000</v>
      </c>
      <c r="I55" s="105"/>
      <c r="J55" s="103"/>
      <c r="K55" s="13"/>
      <c r="L55" s="38"/>
      <c r="M55" s="14"/>
      <c r="N55" s="31"/>
      <c r="O55" s="67"/>
      <c r="P55" s="14"/>
      <c r="Q55" s="14"/>
      <c r="R55" s="92">
        <f t="shared" si="23"/>
        <v>0</v>
      </c>
    </row>
    <row r="56" spans="1:18" s="4" customFormat="1" ht="20.25" customHeight="1" x14ac:dyDescent="0.25">
      <c r="A56" s="58" t="s">
        <v>1</v>
      </c>
      <c r="B56" s="50">
        <f>SUM(B57:B58)</f>
        <v>3000</v>
      </c>
      <c r="C56" s="41">
        <f>SUM(C57:C58)</f>
        <v>5049.6000000000004</v>
      </c>
      <c r="D56" s="51">
        <f t="shared" si="17"/>
        <v>1.6832</v>
      </c>
      <c r="E56" s="65">
        <f>SUM(E57:E58)</f>
        <v>0</v>
      </c>
      <c r="F56" s="29">
        <f>SUM(F57:F58)</f>
        <v>138662</v>
      </c>
      <c r="G56" s="29">
        <f>SUM(G57:G58)</f>
        <v>0</v>
      </c>
      <c r="H56" s="66">
        <f>SUM(H57:H58)</f>
        <v>138662</v>
      </c>
      <c r="I56" s="64">
        <f>SUM(I57:I58)</f>
        <v>0</v>
      </c>
      <c r="J56" s="33">
        <f t="shared" si="18"/>
        <v>0</v>
      </c>
      <c r="K56" s="29">
        <f t="shared" ref="K56:R56" si="24">SUM(K57:K58)</f>
        <v>0</v>
      </c>
      <c r="L56" s="30">
        <f t="shared" si="24"/>
        <v>0</v>
      </c>
      <c r="M56" s="29">
        <f t="shared" si="24"/>
        <v>0</v>
      </c>
      <c r="N56" s="29">
        <f t="shared" si="24"/>
        <v>0</v>
      </c>
      <c r="O56" s="65">
        <f t="shared" si="24"/>
        <v>0</v>
      </c>
      <c r="P56" s="29">
        <f t="shared" si="24"/>
        <v>0</v>
      </c>
      <c r="Q56" s="29">
        <f t="shared" si="24"/>
        <v>0</v>
      </c>
      <c r="R56" s="66">
        <f t="shared" si="24"/>
        <v>0</v>
      </c>
    </row>
    <row r="57" spans="1:18" s="4" customFormat="1" ht="21" customHeight="1" x14ac:dyDescent="0.25">
      <c r="A57" s="60" t="s">
        <v>67</v>
      </c>
      <c r="B57" s="52">
        <v>3000</v>
      </c>
      <c r="C57" s="48">
        <v>3630</v>
      </c>
      <c r="D57" s="53">
        <f t="shared" si="17"/>
        <v>1.21</v>
      </c>
      <c r="E57" s="67"/>
      <c r="F57" s="14">
        <v>20799</v>
      </c>
      <c r="G57" s="14"/>
      <c r="H57" s="92">
        <f t="shared" ref="H57:H58" si="25">SUM(E57:G57)</f>
        <v>20799</v>
      </c>
      <c r="I57" s="105"/>
      <c r="J57" s="104"/>
      <c r="K57" s="13"/>
      <c r="L57" s="38"/>
      <c r="M57" s="14"/>
      <c r="N57" s="31"/>
      <c r="O57" s="67"/>
      <c r="P57" s="14"/>
      <c r="Q57" s="14"/>
      <c r="R57" s="92">
        <f t="shared" ref="R57:R58" si="26">SUM(O57:Q57)</f>
        <v>0</v>
      </c>
    </row>
    <row r="58" spans="1:18" s="4" customFormat="1" ht="21" customHeight="1" x14ac:dyDescent="0.25">
      <c r="A58" s="60" t="s">
        <v>53</v>
      </c>
      <c r="B58" s="52"/>
      <c r="C58" s="48">
        <v>1419.6</v>
      </c>
      <c r="D58" s="53"/>
      <c r="E58" s="67"/>
      <c r="F58" s="14">
        <v>117863</v>
      </c>
      <c r="G58" s="14"/>
      <c r="H58" s="92">
        <f t="shared" si="25"/>
        <v>117863</v>
      </c>
      <c r="I58" s="105"/>
      <c r="J58" s="104"/>
      <c r="K58" s="13"/>
      <c r="L58" s="38"/>
      <c r="M58" s="14"/>
      <c r="N58" s="31"/>
      <c r="O58" s="67"/>
      <c r="P58" s="14"/>
      <c r="Q58" s="14"/>
      <c r="R58" s="92">
        <f t="shared" si="26"/>
        <v>0</v>
      </c>
    </row>
    <row r="59" spans="1:18" s="4" customFormat="1" ht="21" customHeight="1" thickBot="1" x14ac:dyDescent="0.3">
      <c r="A59" s="61" t="s">
        <v>12</v>
      </c>
      <c r="B59" s="62">
        <f>B56+B45</f>
        <v>207500</v>
      </c>
      <c r="C59" s="63">
        <f>C56+C45</f>
        <v>214853.16999999998</v>
      </c>
      <c r="D59" s="57">
        <f>C59/B59</f>
        <v>1.0354369638554215</v>
      </c>
      <c r="E59" s="69">
        <f>E56+E45</f>
        <v>90000</v>
      </c>
      <c r="F59" s="70">
        <f>F56+F45</f>
        <v>235462</v>
      </c>
      <c r="G59" s="70">
        <f>G56+G45</f>
        <v>28000</v>
      </c>
      <c r="H59" s="71">
        <f>H56+H45</f>
        <v>353462</v>
      </c>
      <c r="I59" s="72">
        <f>I56+I45</f>
        <v>0</v>
      </c>
      <c r="J59" s="34">
        <f>I59/H59</f>
        <v>0</v>
      </c>
      <c r="K59" s="18">
        <f t="shared" ref="K59:R59" si="27">K56+K45</f>
        <v>0</v>
      </c>
      <c r="L59" s="25">
        <f t="shared" si="27"/>
        <v>0</v>
      </c>
      <c r="M59" s="18">
        <f t="shared" si="27"/>
        <v>0</v>
      </c>
      <c r="N59" s="18">
        <f t="shared" si="27"/>
        <v>0</v>
      </c>
      <c r="O59" s="69">
        <f t="shared" si="27"/>
        <v>0</v>
      </c>
      <c r="P59" s="70">
        <f t="shared" si="27"/>
        <v>0</v>
      </c>
      <c r="Q59" s="70">
        <f t="shared" si="27"/>
        <v>0</v>
      </c>
      <c r="R59" s="71">
        <f t="shared" si="27"/>
        <v>0</v>
      </c>
    </row>
    <row r="60" spans="1:18" s="4" customFormat="1" ht="11.1" customHeight="1" thickBot="1" x14ac:dyDescent="0.3">
      <c r="A60" s="3"/>
      <c r="B60" s="43"/>
      <c r="C60" s="43"/>
      <c r="D60" s="36"/>
      <c r="E60" s="73"/>
      <c r="F60" s="74"/>
      <c r="G60" s="74"/>
      <c r="H60" s="75"/>
      <c r="I60" s="27"/>
      <c r="J60" s="36"/>
      <c r="K60" s="20"/>
      <c r="L60" s="20"/>
      <c r="M60" s="20"/>
      <c r="N60" s="21"/>
      <c r="O60" s="73"/>
      <c r="P60" s="74"/>
      <c r="Q60" s="74"/>
      <c r="R60" s="75"/>
    </row>
    <row r="61" spans="1:18" s="4" customFormat="1" ht="23.65" customHeight="1" thickBot="1" x14ac:dyDescent="0.3">
      <c r="A61" s="95" t="s">
        <v>63</v>
      </c>
      <c r="B61" s="93">
        <f>B59-B41</f>
        <v>18980</v>
      </c>
      <c r="C61" s="94">
        <f>C59-C41</f>
        <v>21331.539999999979</v>
      </c>
      <c r="D61" s="84"/>
      <c r="E61" s="76">
        <f>E59-E41</f>
        <v>23660</v>
      </c>
      <c r="F61" s="77">
        <f>F59-F41</f>
        <v>-27601</v>
      </c>
      <c r="G61" s="77">
        <f>G59-G41</f>
        <v>5200</v>
      </c>
      <c r="H61" s="78">
        <f>H59-H41</f>
        <v>1259</v>
      </c>
      <c r="I61" s="83">
        <f>I59-I41</f>
        <v>0</v>
      </c>
      <c r="J61" s="84">
        <f>SUM(J45+J56+J59)/3</f>
        <v>0</v>
      </c>
      <c r="K61" s="82">
        <f t="shared" ref="K61:R61" si="28">K59-K41</f>
        <v>0</v>
      </c>
      <c r="L61" s="22">
        <f t="shared" si="28"/>
        <v>0</v>
      </c>
      <c r="M61" s="22">
        <f t="shared" si="28"/>
        <v>0</v>
      </c>
      <c r="N61" s="22">
        <f t="shared" si="28"/>
        <v>0</v>
      </c>
      <c r="O61" s="76">
        <f t="shared" si="28"/>
        <v>0</v>
      </c>
      <c r="P61" s="77">
        <f t="shared" si="28"/>
        <v>0</v>
      </c>
      <c r="Q61" s="77">
        <f t="shared" si="28"/>
        <v>0</v>
      </c>
      <c r="R61" s="78">
        <f t="shared" si="28"/>
        <v>0</v>
      </c>
    </row>
    <row r="62" spans="1:18" s="4" customFormat="1" ht="10.5" customHeight="1" x14ac:dyDescent="0.25">
      <c r="A62" s="5"/>
      <c r="B62" s="44"/>
      <c r="C62" s="44"/>
      <c r="D62" s="37"/>
      <c r="E62" s="7"/>
      <c r="F62" s="7"/>
      <c r="G62" s="7"/>
      <c r="H62" s="7"/>
      <c r="I62" s="28"/>
      <c r="J62" s="37"/>
      <c r="K62" s="7"/>
      <c r="L62" s="7"/>
      <c r="M62" s="7"/>
      <c r="N62" s="7"/>
      <c r="O62" s="7"/>
      <c r="P62" s="7"/>
      <c r="Q62" s="7"/>
      <c r="R62" s="7"/>
    </row>
    <row r="63" spans="1:18" ht="18" hidden="1" customHeight="1" x14ac:dyDescent="0.25">
      <c r="A63" s="1" t="s">
        <v>13</v>
      </c>
    </row>
    <row r="64" spans="1:18" ht="9" hidden="1" customHeight="1" x14ac:dyDescent="0.25"/>
    <row r="65" spans="1:18" ht="30.75" hidden="1" customHeight="1" x14ac:dyDescent="0.25">
      <c r="A65" s="8" t="s">
        <v>24</v>
      </c>
      <c r="E65" s="9" t="s">
        <v>21</v>
      </c>
      <c r="F65" s="9" t="s">
        <v>22</v>
      </c>
      <c r="G65" s="9" t="s">
        <v>23</v>
      </c>
      <c r="H65" s="9" t="s">
        <v>0</v>
      </c>
      <c r="K65" s="9" t="s">
        <v>21</v>
      </c>
      <c r="L65" s="9" t="s">
        <v>22</v>
      </c>
      <c r="M65" s="9" t="s">
        <v>23</v>
      </c>
      <c r="N65" s="9" t="s">
        <v>0</v>
      </c>
      <c r="O65" s="9" t="s">
        <v>21</v>
      </c>
      <c r="P65" s="9" t="s">
        <v>22</v>
      </c>
      <c r="Q65" s="9" t="s">
        <v>23</v>
      </c>
      <c r="R65" s="9" t="s">
        <v>0</v>
      </c>
    </row>
    <row r="66" spans="1:18" ht="21" hidden="1" customHeight="1" x14ac:dyDescent="0.25">
      <c r="A66" s="17" t="s">
        <v>4</v>
      </c>
      <c r="E66" s="18">
        <f t="shared" ref="E66:R66" si="29">SUM(E67:E67)</f>
        <v>0</v>
      </c>
      <c r="F66" s="18">
        <f t="shared" si="29"/>
        <v>0</v>
      </c>
      <c r="G66" s="18"/>
      <c r="H66" s="18">
        <f t="shared" si="29"/>
        <v>0</v>
      </c>
      <c r="K66" s="18">
        <f t="shared" si="29"/>
        <v>0</v>
      </c>
      <c r="L66" s="18">
        <f t="shared" si="29"/>
        <v>0</v>
      </c>
      <c r="M66" s="18"/>
      <c r="N66" s="18">
        <f t="shared" si="29"/>
        <v>0</v>
      </c>
      <c r="O66" s="18">
        <f t="shared" si="29"/>
        <v>0</v>
      </c>
      <c r="P66" s="18">
        <f t="shared" si="29"/>
        <v>0</v>
      </c>
      <c r="Q66" s="18"/>
      <c r="R66" s="18">
        <f t="shared" si="29"/>
        <v>0</v>
      </c>
    </row>
    <row r="67" spans="1:18" ht="14.25" hidden="1" customHeight="1" x14ac:dyDescent="0.25">
      <c r="A67" s="12"/>
      <c r="E67" s="13"/>
      <c r="F67" s="14"/>
      <c r="G67" s="14"/>
      <c r="H67" s="15">
        <f>SUM(E67:F67)</f>
        <v>0</v>
      </c>
      <c r="K67" s="13"/>
      <c r="L67" s="14"/>
      <c r="M67" s="14"/>
      <c r="N67" s="15">
        <f>SUM(K67:L67)</f>
        <v>0</v>
      </c>
      <c r="O67" s="13"/>
      <c r="P67" s="14"/>
      <c r="Q67" s="14"/>
      <c r="R67" s="15">
        <f>SUM(O67:P67)</f>
        <v>0</v>
      </c>
    </row>
    <row r="68" spans="1:18" ht="30" hidden="1" customHeight="1" x14ac:dyDescent="0.25">
      <c r="A68" s="8" t="s">
        <v>25</v>
      </c>
      <c r="E68" s="9" t="s">
        <v>21</v>
      </c>
      <c r="F68" s="9" t="s">
        <v>22</v>
      </c>
      <c r="G68" s="9" t="s">
        <v>23</v>
      </c>
      <c r="H68" s="9" t="s">
        <v>0</v>
      </c>
      <c r="K68" s="9" t="s">
        <v>21</v>
      </c>
      <c r="L68" s="9" t="s">
        <v>22</v>
      </c>
      <c r="M68" s="9" t="s">
        <v>23</v>
      </c>
      <c r="N68" s="9" t="s">
        <v>0</v>
      </c>
      <c r="O68" s="9" t="s">
        <v>21</v>
      </c>
      <c r="P68" s="9" t="s">
        <v>22</v>
      </c>
      <c r="Q68" s="9" t="s">
        <v>23</v>
      </c>
      <c r="R68" s="9" t="s">
        <v>0</v>
      </c>
    </row>
    <row r="69" spans="1:18" ht="21" hidden="1" customHeight="1" x14ac:dyDescent="0.25">
      <c r="A69" s="17" t="s">
        <v>8</v>
      </c>
      <c r="E69" s="18">
        <f>E70+E75+E76</f>
        <v>0</v>
      </c>
      <c r="F69" s="18">
        <f t="shared" ref="F69" si="30">F70+F75+F76</f>
        <v>0</v>
      </c>
      <c r="G69" s="18"/>
      <c r="H69" s="18">
        <f t="shared" ref="H69" si="31">H70+H75+H76</f>
        <v>0</v>
      </c>
      <c r="K69" s="18">
        <f>K70+K75+K76</f>
        <v>0</v>
      </c>
      <c r="L69" s="18">
        <f t="shared" ref="L69" si="32">L70+L75+L76</f>
        <v>0</v>
      </c>
      <c r="M69" s="18"/>
      <c r="N69" s="18">
        <f t="shared" ref="N69" si="33">N70+N75+N76</f>
        <v>0</v>
      </c>
      <c r="O69" s="18">
        <f>O70+O75+O76</f>
        <v>0</v>
      </c>
      <c r="P69" s="18">
        <f t="shared" ref="P69" si="34">P70+P75+P76</f>
        <v>0</v>
      </c>
      <c r="Q69" s="18"/>
      <c r="R69" s="18">
        <f t="shared" ref="R69" si="35">R70+R75+R76</f>
        <v>0</v>
      </c>
    </row>
    <row r="70" spans="1:18" ht="21" hidden="1" customHeight="1" x14ac:dyDescent="0.25">
      <c r="A70" s="10" t="s">
        <v>5</v>
      </c>
      <c r="E70" s="11">
        <f>SUM(E71:E74)</f>
        <v>0</v>
      </c>
      <c r="F70" s="11">
        <f t="shared" ref="F70" si="36">SUM(F71:F74)</f>
        <v>0</v>
      </c>
      <c r="G70" s="11"/>
      <c r="H70" s="11">
        <f t="shared" ref="H70" si="37">SUM(H71:H74)</f>
        <v>0</v>
      </c>
      <c r="K70" s="11">
        <f>SUM(K71:K74)</f>
        <v>0</v>
      </c>
      <c r="L70" s="11">
        <f t="shared" ref="L70" si="38">SUM(L71:L74)</f>
        <v>0</v>
      </c>
      <c r="M70" s="11"/>
      <c r="N70" s="11">
        <f t="shared" ref="N70" si="39">SUM(N71:N74)</f>
        <v>0</v>
      </c>
      <c r="O70" s="11">
        <f>SUM(O71:O74)</f>
        <v>0</v>
      </c>
      <c r="P70" s="11">
        <f t="shared" ref="P70" si="40">SUM(P71:P74)</f>
        <v>0</v>
      </c>
      <c r="Q70" s="11"/>
      <c r="R70" s="11">
        <f t="shared" ref="R70" si="41">SUM(R71:R74)</f>
        <v>0</v>
      </c>
    </row>
    <row r="71" spans="1:18" ht="21" hidden="1" customHeight="1" x14ac:dyDescent="0.25">
      <c r="A71" s="16" t="s">
        <v>9</v>
      </c>
      <c r="E71" s="13"/>
      <c r="F71" s="14"/>
      <c r="G71" s="14"/>
      <c r="H71" s="15">
        <f t="shared" ref="H71:H76" si="42">SUM(E71:F71)</f>
        <v>0</v>
      </c>
      <c r="K71" s="13"/>
      <c r="L71" s="14"/>
      <c r="M71" s="14"/>
      <c r="N71" s="15">
        <f t="shared" ref="N71:N76" si="43">SUM(K71:L71)</f>
        <v>0</v>
      </c>
      <c r="O71" s="13"/>
      <c r="P71" s="14"/>
      <c r="Q71" s="14"/>
      <c r="R71" s="15">
        <f t="shared" ref="R71:R76" si="44">SUM(O71:P71)</f>
        <v>0</v>
      </c>
    </row>
    <row r="72" spans="1:18" ht="21" hidden="1" customHeight="1" x14ac:dyDescent="0.25">
      <c r="A72" s="12" t="s">
        <v>14</v>
      </c>
      <c r="E72" s="13"/>
      <c r="F72" s="14"/>
      <c r="G72" s="14"/>
      <c r="H72" s="15">
        <f t="shared" si="42"/>
        <v>0</v>
      </c>
      <c r="K72" s="13"/>
      <c r="L72" s="14"/>
      <c r="M72" s="14"/>
      <c r="N72" s="15">
        <f t="shared" si="43"/>
        <v>0</v>
      </c>
      <c r="O72" s="13"/>
      <c r="P72" s="14"/>
      <c r="Q72" s="14"/>
      <c r="R72" s="15">
        <f t="shared" si="44"/>
        <v>0</v>
      </c>
    </row>
    <row r="73" spans="1:18" ht="21" hidden="1" customHeight="1" x14ac:dyDescent="0.25">
      <c r="A73" s="12" t="s">
        <v>2</v>
      </c>
      <c r="E73" s="13"/>
      <c r="F73" s="14"/>
      <c r="G73" s="14"/>
      <c r="H73" s="15">
        <f t="shared" si="42"/>
        <v>0</v>
      </c>
      <c r="K73" s="13"/>
      <c r="L73" s="14"/>
      <c r="M73" s="14"/>
      <c r="N73" s="15">
        <f t="shared" si="43"/>
        <v>0</v>
      </c>
      <c r="O73" s="13"/>
      <c r="P73" s="14"/>
      <c r="Q73" s="14"/>
      <c r="R73" s="15">
        <f t="shared" si="44"/>
        <v>0</v>
      </c>
    </row>
    <row r="74" spans="1:18" ht="21" hidden="1" customHeight="1" x14ac:dyDescent="0.25">
      <c r="A74" s="12" t="s">
        <v>3</v>
      </c>
      <c r="E74" s="13"/>
      <c r="F74" s="14"/>
      <c r="G74" s="14"/>
      <c r="H74" s="15">
        <f t="shared" si="42"/>
        <v>0</v>
      </c>
      <c r="K74" s="13"/>
      <c r="L74" s="14"/>
      <c r="M74" s="14"/>
      <c r="N74" s="15">
        <f t="shared" si="43"/>
        <v>0</v>
      </c>
      <c r="O74" s="13"/>
      <c r="P74" s="14"/>
      <c r="Q74" s="14"/>
      <c r="R74" s="15">
        <f t="shared" si="44"/>
        <v>0</v>
      </c>
    </row>
    <row r="75" spans="1:18" ht="21" hidden="1" customHeight="1" x14ac:dyDescent="0.25">
      <c r="A75" s="10" t="s">
        <v>6</v>
      </c>
      <c r="E75" s="11"/>
      <c r="F75" s="23"/>
      <c r="G75" s="23"/>
      <c r="H75" s="15">
        <f t="shared" si="42"/>
        <v>0</v>
      </c>
      <c r="K75" s="11"/>
      <c r="L75" s="23"/>
      <c r="M75" s="23"/>
      <c r="N75" s="15">
        <f t="shared" si="43"/>
        <v>0</v>
      </c>
      <c r="O75" s="11"/>
      <c r="P75" s="23"/>
      <c r="Q75" s="23"/>
      <c r="R75" s="15">
        <f t="shared" si="44"/>
        <v>0</v>
      </c>
    </row>
    <row r="76" spans="1:18" ht="21" hidden="1" customHeight="1" x14ac:dyDescent="0.25">
      <c r="A76" s="10" t="s">
        <v>7</v>
      </c>
      <c r="E76" s="11"/>
      <c r="F76" s="23"/>
      <c r="G76" s="23"/>
      <c r="H76" s="15">
        <f t="shared" si="42"/>
        <v>0</v>
      </c>
      <c r="K76" s="11"/>
      <c r="L76" s="23"/>
      <c r="M76" s="23"/>
      <c r="N76" s="15">
        <f t="shared" si="43"/>
        <v>0</v>
      </c>
      <c r="O76" s="11"/>
      <c r="P76" s="23"/>
      <c r="Q76" s="23"/>
      <c r="R76" s="15">
        <f t="shared" si="44"/>
        <v>0</v>
      </c>
    </row>
  </sheetData>
  <mergeCells count="18">
    <mergeCell ref="E1:H1"/>
    <mergeCell ref="I1:I2"/>
    <mergeCell ref="E43:H43"/>
    <mergeCell ref="B1:B2"/>
    <mergeCell ref="C1:C2"/>
    <mergeCell ref="D1:D2"/>
    <mergeCell ref="A43:A44"/>
    <mergeCell ref="B43:B44"/>
    <mergeCell ref="A1:A2"/>
    <mergeCell ref="D43:D44"/>
    <mergeCell ref="C43:C44"/>
    <mergeCell ref="K43:N43"/>
    <mergeCell ref="O1:R1"/>
    <mergeCell ref="O43:R43"/>
    <mergeCell ref="I43:I44"/>
    <mergeCell ref="J43:J44"/>
    <mergeCell ref="K1:N1"/>
    <mergeCell ref="J1:J2"/>
  </mergeCells>
  <pageMargins left="0.51181102362204722" right="0.31496062992125984" top="0.74803149606299213" bottom="0.35433070866141736" header="0.31496062992125984" footer="0.31496062992125984"/>
  <pageSetup paperSize="9" scale="77" fitToHeight="0" orientation="landscape" r:id="rId1"/>
  <headerFooter>
    <oddHeader xml:space="preserve">&amp;C&amp;"-,Tučné"Rozpočet na rok 2025
</oddHead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</dc:creator>
  <cp:lastModifiedBy>Miroslav Gábor</cp:lastModifiedBy>
  <cp:lastPrinted>2025-10-22T11:08:47Z</cp:lastPrinted>
  <dcterms:created xsi:type="dcterms:W3CDTF">2013-12-03T08:35:34Z</dcterms:created>
  <dcterms:modified xsi:type="dcterms:W3CDTF">2026-01-20T10:24:11Z</dcterms:modified>
</cp:coreProperties>
</file>